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ACBBC504-C8F5-4111-A40C-8A436BB8F388}" xr6:coauthVersionLast="47" xr6:coauthVersionMax="47" xr10:uidLastSave="{00000000-0000-0000-0000-000000000000}"/>
  <bookViews>
    <workbookView xWindow="-120" yWindow="-120" windowWidth="29040" windowHeight="15720" tabRatio="882" firstSheet="1"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3" r:id="rId8"/>
    <sheet name="Opciones Tratamiento" sheetId="16" state="hidden" r:id="rId9"/>
    <sheet name="Hoja1" sheetId="11" state="hidden" r:id="rId10"/>
  </sheets>
  <externalReferences>
    <externalReference r:id="rId11"/>
    <externalReference r:id="rId12"/>
    <externalReference r:id="rId13"/>
  </externalReferences>
  <calcPr calcId="191028"/>
  <pivotCaches>
    <pivotCache cacheId="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4" i="1" l="1"/>
  <c r="W14" i="1" s="1"/>
  <c r="X14" i="1" s="1"/>
  <c r="T14" i="1"/>
  <c r="AR14" i="1"/>
  <c r="AS14" i="1" s="1"/>
  <c r="AT14" i="1" s="1"/>
  <c r="AP14" i="1"/>
  <c r="AR31" i="1"/>
  <c r="AS31" i="1" s="1"/>
  <c r="AT31" i="1" s="1"/>
  <c r="AP31" i="1"/>
  <c r="AR30" i="1"/>
  <c r="AS30" i="1" s="1"/>
  <c r="AT30" i="1" s="1"/>
  <c r="AP30" i="1"/>
  <c r="AR29" i="1"/>
  <c r="AS29" i="1" s="1"/>
  <c r="AT29" i="1" s="1"/>
  <c r="AP29" i="1"/>
  <c r="AR28" i="1"/>
  <c r="AS28" i="1" s="1"/>
  <c r="AT28" i="1" s="1"/>
  <c r="AP28" i="1"/>
  <c r="AR27" i="1"/>
  <c r="AS27" i="1" s="1"/>
  <c r="AT27" i="1" s="1"/>
  <c r="AP27" i="1"/>
  <c r="AR26" i="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6" i="1"/>
  <c r="AS16" i="1" s="1"/>
  <c r="AT16" i="1" s="1"/>
  <c r="AP16" i="1"/>
  <c r="AR15" i="1"/>
  <c r="AS15" i="1" s="1"/>
  <c r="AT15" i="1" s="1"/>
  <c r="AP15" i="1"/>
  <c r="AR11" i="1"/>
  <c r="AS11" i="1" s="1"/>
  <c r="AT11" i="1" s="1"/>
  <c r="AP11" i="1"/>
  <c r="V59" i="1"/>
  <c r="W59" i="1" s="1"/>
  <c r="X59" i="1" s="1"/>
  <c r="T59" i="1"/>
  <c r="V58" i="1"/>
  <c r="W58" i="1" s="1"/>
  <c r="X58" i="1" s="1"/>
  <c r="T58" i="1"/>
  <c r="V57" i="1"/>
  <c r="W57" i="1" s="1"/>
  <c r="X57" i="1" s="1"/>
  <c r="T57" i="1"/>
  <c r="V56" i="1"/>
  <c r="W56" i="1" s="1"/>
  <c r="X56" i="1" s="1"/>
  <c r="T56" i="1"/>
  <c r="V55" i="1"/>
  <c r="W55" i="1" s="1"/>
  <c r="X55" i="1" s="1"/>
  <c r="T55"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9" i="1"/>
  <c r="W19" i="1" s="1"/>
  <c r="X19" i="1" s="1"/>
  <c r="T19" i="1"/>
  <c r="V18" i="1"/>
  <c r="W18" i="1" s="1"/>
  <c r="X18" i="1" s="1"/>
  <c r="T18" i="1"/>
  <c r="V17" i="1"/>
  <c r="W17" i="1" s="1"/>
  <c r="X17" i="1" s="1"/>
  <c r="T17" i="1"/>
  <c r="V16" i="1"/>
  <c r="W16" i="1" s="1"/>
  <c r="X16" i="1" s="1"/>
  <c r="T16" i="1"/>
  <c r="V15" i="1"/>
  <c r="W15" i="1" s="1"/>
  <c r="X15" i="1" s="1"/>
  <c r="T15" i="1"/>
  <c r="V11" i="1"/>
  <c r="W11" i="1" s="1"/>
  <c r="X11" i="1" s="1"/>
  <c r="T11" i="1"/>
  <c r="AA17" i="1" l="1"/>
  <c r="AD17" i="1"/>
  <c r="AA16" i="1"/>
  <c r="AD16" i="1"/>
  <c r="O17" i="1"/>
  <c r="O16" i="1"/>
  <c r="AH17" i="1" l="1"/>
  <c r="AL17" i="1"/>
  <c r="AK17" i="1" s="1"/>
  <c r="AD11" i="1"/>
  <c r="AA11" i="1"/>
  <c r="L11" i="1"/>
  <c r="M11" i="1" s="1"/>
  <c r="O40" i="1"/>
  <c r="O67" i="1"/>
  <c r="O46" i="1"/>
  <c r="O44" i="1"/>
  <c r="O35" i="1"/>
  <c r="O57" i="1"/>
  <c r="O32" i="1"/>
  <c r="O65" i="1"/>
  <c r="O61" i="1"/>
  <c r="O49" i="1"/>
  <c r="O55" i="1"/>
  <c r="O26" i="1"/>
  <c r="O50" i="1"/>
  <c r="O52" i="1"/>
  <c r="O71" i="1"/>
  <c r="O53" i="1"/>
  <c r="O38" i="1"/>
  <c r="O45" i="1"/>
  <c r="O63" i="1"/>
  <c r="O33" i="1"/>
  <c r="O25" i="1"/>
  <c r="O27" i="1"/>
  <c r="O29" i="1"/>
  <c r="O34" i="1"/>
  <c r="O43" i="1"/>
  <c r="O62" i="1"/>
  <c r="O37" i="1"/>
  <c r="O59" i="1"/>
  <c r="O70" i="1"/>
  <c r="O69" i="1"/>
  <c r="O58" i="1"/>
  <c r="O41" i="1"/>
  <c r="O22" i="1"/>
  <c r="O20" i="1"/>
  <c r="O39" i="1"/>
  <c r="O64" i="1"/>
  <c r="O47" i="1"/>
  <c r="O19" i="1"/>
  <c r="O31" i="1"/>
  <c r="O56" i="1"/>
  <c r="O28" i="1"/>
  <c r="O51" i="1"/>
  <c r="O23" i="1"/>
  <c r="O21" i="1"/>
  <c r="O68" i="1"/>
  <c r="AI17" i="1" l="1"/>
  <c r="AM17" i="1" s="1"/>
  <c r="AJ17" i="1"/>
  <c r="F221" i="13"/>
  <c r="F211" i="13"/>
  <c r="F212" i="13"/>
  <c r="F213" i="13"/>
  <c r="F214" i="13"/>
  <c r="F215" i="13"/>
  <c r="F216" i="13"/>
  <c r="F217" i="13"/>
  <c r="F218" i="13"/>
  <c r="F219" i="13"/>
  <c r="F220" i="13"/>
  <c r="F210" i="13"/>
  <c r="O12" i="1"/>
  <c r="O13" i="1"/>
  <c r="B221" i="13" a="1"/>
  <c r="O15" i="1"/>
  <c r="B221" i="13" l="1"/>
  <c r="AA54" i="1"/>
  <c r="AA49" i="1"/>
  <c r="AA43"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71" i="1" l="1"/>
  <c r="AA71" i="1"/>
  <c r="AD70" i="1"/>
  <c r="AA70" i="1"/>
  <c r="AD69" i="1"/>
  <c r="AA69" i="1"/>
  <c r="AD68" i="1"/>
  <c r="AA68" i="1"/>
  <c r="AD67" i="1"/>
  <c r="AA67" i="1"/>
  <c r="AD66" i="1"/>
  <c r="AA66" i="1"/>
  <c r="L66" i="1"/>
  <c r="M66" i="1" s="1"/>
  <c r="AD65" i="1"/>
  <c r="AA65" i="1"/>
  <c r="AD64" i="1"/>
  <c r="AA64" i="1"/>
  <c r="AD63" i="1"/>
  <c r="AA63" i="1"/>
  <c r="AD62" i="1"/>
  <c r="AA62" i="1"/>
  <c r="AD61" i="1"/>
  <c r="AA61" i="1"/>
  <c r="AD60" i="1"/>
  <c r="AA60" i="1"/>
  <c r="L60" i="1"/>
  <c r="M60" i="1" s="1"/>
  <c r="AD59" i="1"/>
  <c r="AA59" i="1"/>
  <c r="AD58" i="1"/>
  <c r="AA58" i="1"/>
  <c r="AD57" i="1"/>
  <c r="AA57" i="1"/>
  <c r="AD56" i="1"/>
  <c r="AA56" i="1"/>
  <c r="AD55" i="1"/>
  <c r="AA55" i="1"/>
  <c r="AL55" i="1" s="1"/>
  <c r="AD54" i="1"/>
  <c r="L54" i="1"/>
  <c r="M54" i="1" s="1"/>
  <c r="AD53" i="1"/>
  <c r="AA53" i="1"/>
  <c r="AD52" i="1"/>
  <c r="AA52" i="1"/>
  <c r="AD51" i="1"/>
  <c r="AA51" i="1"/>
  <c r="AD50" i="1"/>
  <c r="AA50" i="1"/>
  <c r="AD49" i="1"/>
  <c r="AD48" i="1"/>
  <c r="AA48" i="1"/>
  <c r="AL49" i="1" s="1"/>
  <c r="L48" i="1"/>
  <c r="M48" i="1" s="1"/>
  <c r="AD47" i="1"/>
  <c r="AA47" i="1"/>
  <c r="AD46" i="1"/>
  <c r="AA46" i="1"/>
  <c r="AD45" i="1"/>
  <c r="AA45" i="1"/>
  <c r="AD44" i="1"/>
  <c r="AA44" i="1"/>
  <c r="AD43" i="1"/>
  <c r="AD42" i="1"/>
  <c r="AA42" i="1"/>
  <c r="AL43" i="1" s="1"/>
  <c r="L42" i="1"/>
  <c r="M42" i="1" s="1"/>
  <c r="AD41" i="1"/>
  <c r="AA41" i="1"/>
  <c r="AD40" i="1"/>
  <c r="AA40" i="1"/>
  <c r="AD39" i="1"/>
  <c r="AA39" i="1"/>
  <c r="AD38" i="1"/>
  <c r="AA38" i="1"/>
  <c r="AD37" i="1"/>
  <c r="AA37" i="1"/>
  <c r="AD36" i="1"/>
  <c r="AA36" i="1"/>
  <c r="L36" i="1"/>
  <c r="M36" i="1" s="1"/>
  <c r="AD35" i="1"/>
  <c r="AA35" i="1"/>
  <c r="AD34" i="1"/>
  <c r="AA34" i="1"/>
  <c r="AD33" i="1"/>
  <c r="AA33" i="1"/>
  <c r="AD32" i="1"/>
  <c r="AA32" i="1"/>
  <c r="AD31" i="1"/>
  <c r="AA31" i="1"/>
  <c r="AD30" i="1"/>
  <c r="AA30" i="1"/>
  <c r="L30" i="1"/>
  <c r="M30" i="1" s="1"/>
  <c r="AD29" i="1"/>
  <c r="AA29" i="1"/>
  <c r="AD28" i="1"/>
  <c r="AA28" i="1"/>
  <c r="AD27" i="1"/>
  <c r="AA27" i="1"/>
  <c r="AD26" i="1"/>
  <c r="AA26" i="1"/>
  <c r="AD25" i="1"/>
  <c r="AA25" i="1"/>
  <c r="AD24" i="1"/>
  <c r="AA24" i="1"/>
  <c r="L24" i="1"/>
  <c r="M24" i="1" s="1"/>
  <c r="L18" i="1"/>
  <c r="AA15" i="1"/>
  <c r="AD23" i="1"/>
  <c r="AA23" i="1"/>
  <c r="AD22" i="1"/>
  <c r="AA22" i="1"/>
  <c r="AD21" i="1"/>
  <c r="AA21" i="1"/>
  <c r="AD20" i="1"/>
  <c r="AA20" i="1"/>
  <c r="AD19" i="1"/>
  <c r="AA19" i="1"/>
  <c r="AD18" i="1"/>
  <c r="AA18" i="1"/>
  <c r="AL25" i="1" l="1"/>
  <c r="AL67" i="1"/>
  <c r="AL16" i="1"/>
  <c r="AK16" i="1" s="1"/>
  <c r="AH16" i="1"/>
  <c r="AL31" i="1"/>
  <c r="AL19" i="1"/>
  <c r="AL37" i="1"/>
  <c r="AL61" i="1"/>
  <c r="AL52" i="1"/>
  <c r="AK52" i="1" s="1"/>
  <c r="AL53" i="1"/>
  <c r="AK53" i="1" s="1"/>
  <c r="M18" i="1"/>
  <c r="AH66" i="1"/>
  <c r="AH60" i="1"/>
  <c r="AH54" i="1"/>
  <c r="AH48" i="1"/>
  <c r="AH52" i="1"/>
  <c r="AH53" i="1"/>
  <c r="AH42" i="1"/>
  <c r="AH36" i="1"/>
  <c r="AH30" i="1"/>
  <c r="AH24" i="1"/>
  <c r="AH18" i="1"/>
  <c r="AI16" i="1" l="1"/>
  <c r="AM16" i="1" s="1"/>
  <c r="AJ16" i="1"/>
  <c r="AI66" i="1"/>
  <c r="AJ66" i="1"/>
  <c r="AH67" i="1" s="1"/>
  <c r="AI67" i="1" s="1"/>
  <c r="AI60" i="1"/>
  <c r="AJ60" i="1"/>
  <c r="AH61" i="1" s="1"/>
  <c r="AJ61" i="1" s="1"/>
  <c r="AH62" i="1" s="1"/>
  <c r="AI54" i="1"/>
  <c r="AJ54" i="1"/>
  <c r="AH55" i="1" s="1"/>
  <c r="AJ55" i="1" s="1"/>
  <c r="AH56" i="1" s="1"/>
  <c r="AI53" i="1"/>
  <c r="AJ53" i="1"/>
  <c r="AI52" i="1"/>
  <c r="AJ52" i="1"/>
  <c r="AI48" i="1"/>
  <c r="AJ48" i="1"/>
  <c r="AI42" i="1"/>
  <c r="AJ42" i="1"/>
  <c r="AH43" i="1" s="1"/>
  <c r="AJ43" i="1" s="1"/>
  <c r="AH44" i="1" s="1"/>
  <c r="AI36" i="1"/>
  <c r="AJ36" i="1"/>
  <c r="AI30" i="1"/>
  <c r="AJ30" i="1"/>
  <c r="AH31" i="1" s="1"/>
  <c r="AJ31" i="1" s="1"/>
  <c r="AH32" i="1" s="1"/>
  <c r="AI32" i="1" s="1"/>
  <c r="AI24" i="1"/>
  <c r="AJ24" i="1"/>
  <c r="AH25" i="1" s="1"/>
  <c r="AI25" i="1" s="1"/>
  <c r="AI18" i="1"/>
  <c r="AJ18" i="1"/>
  <c r="AH19" i="1" s="1"/>
  <c r="AI61" i="1" l="1"/>
  <c r="AI55" i="1"/>
  <c r="AJ25" i="1"/>
  <c r="AH26" i="1" s="1"/>
  <c r="AI26" i="1" s="1"/>
  <c r="AI43" i="1"/>
  <c r="AI31" i="1"/>
  <c r="AI44" i="1"/>
  <c r="AJ44" i="1"/>
  <c r="AJ62" i="1"/>
  <c r="AH63" i="1" s="1"/>
  <c r="AI62" i="1"/>
  <c r="AJ56" i="1"/>
  <c r="AH57" i="1" s="1"/>
  <c r="AI56" i="1"/>
  <c r="AJ67" i="1"/>
  <c r="AH68" i="1" s="1"/>
  <c r="AH37" i="1"/>
  <c r="AH49" i="1"/>
  <c r="AH50" i="1"/>
  <c r="AJ32"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52" i="1"/>
  <c r="AM53" i="1"/>
  <c r="AD12" i="1"/>
  <c r="AD13" i="1"/>
  <c r="AD15" i="1"/>
  <c r="AI63" i="1" l="1"/>
  <c r="AJ63" i="1"/>
  <c r="AI57" i="1"/>
  <c r="AJ57" i="1"/>
  <c r="AH58" i="1" s="1"/>
  <c r="AJ26" i="1"/>
  <c r="AH27" i="1" s="1"/>
  <c r="AJ27" i="1" s="1"/>
  <c r="AI50" i="1"/>
  <c r="AJ50" i="1"/>
  <c r="AH51" i="1" s="1"/>
  <c r="AI68" i="1"/>
  <c r="AJ68" i="1"/>
  <c r="AH69" i="1" s="1"/>
  <c r="AI49" i="1"/>
  <c r="AJ49" i="1"/>
  <c r="AH45" i="1"/>
  <c r="AI37" i="1"/>
  <c r="AJ37" i="1"/>
  <c r="AH38" i="1" s="1"/>
  <c r="AI38" i="1" s="1"/>
  <c r="AH34" i="1"/>
  <c r="AI34" i="1" s="1"/>
  <c r="AH33" i="1"/>
  <c r="AI19" i="1"/>
  <c r="AJ19" i="1"/>
  <c r="AH20" i="1" s="1"/>
  <c r="AI20" i="1" s="1"/>
  <c r="AJ38" i="1" l="1"/>
  <c r="AH39" i="1" s="1"/>
  <c r="AJ39" i="1" s="1"/>
  <c r="AH40" i="1" s="1"/>
  <c r="AI58" i="1"/>
  <c r="AJ58" i="1"/>
  <c r="AH59" i="1" s="1"/>
  <c r="AH64" i="1"/>
  <c r="AH65" i="1"/>
  <c r="AI27" i="1"/>
  <c r="AI45" i="1"/>
  <c r="AJ45" i="1"/>
  <c r="AH46" i="1" s="1"/>
  <c r="AI46" i="1" s="1"/>
  <c r="AI39" i="1"/>
  <c r="AI51" i="1"/>
  <c r="AJ51" i="1"/>
  <c r="AH28" i="1"/>
  <c r="AJ69" i="1"/>
  <c r="AI69" i="1"/>
  <c r="AI33" i="1"/>
  <c r="AJ33" i="1"/>
  <c r="AJ34" i="1"/>
  <c r="AH35" i="1" s="1"/>
  <c r="AJ20" i="1"/>
  <c r="AH21" i="1" s="1"/>
  <c r="AI21" i="1" s="1"/>
  <c r="AA13" i="1"/>
  <c r="AI65" i="1" l="1"/>
  <c r="AJ65" i="1"/>
  <c r="AI64" i="1"/>
  <c r="AJ64" i="1"/>
  <c r="AI59" i="1"/>
  <c r="AJ59" i="1"/>
  <c r="AH70" i="1"/>
  <c r="AH71" i="1"/>
  <c r="AJ46" i="1"/>
  <c r="AH47" i="1" s="1"/>
  <c r="AI47" i="1" s="1"/>
  <c r="AJ40" i="1"/>
  <c r="AH41" i="1" s="1"/>
  <c r="AI40" i="1"/>
  <c r="AI28" i="1"/>
  <c r="AJ28" i="1"/>
  <c r="AH29" i="1" s="1"/>
  <c r="AI29" i="1" s="1"/>
  <c r="AI35" i="1"/>
  <c r="AJ35" i="1"/>
  <c r="AJ21" i="1"/>
  <c r="AH22" i="1" s="1"/>
  <c r="AJ22" i="1" s="1"/>
  <c r="AH23" i="1" s="1"/>
  <c r="AH11" i="1"/>
  <c r="AI11" i="1" s="1"/>
  <c r="AI71" i="1" l="1"/>
  <c r="AJ71" i="1"/>
  <c r="AI70" i="1"/>
  <c r="AJ70" i="1"/>
  <c r="AI41" i="1"/>
  <c r="AJ41" i="1"/>
  <c r="AJ47" i="1"/>
  <c r="AJ29" i="1"/>
  <c r="AI22" i="1"/>
  <c r="AI23" i="1"/>
  <c r="AJ23" i="1"/>
  <c r="AA12" i="1"/>
  <c r="AJ11" i="1" l="1"/>
  <c r="AH12" i="1" s="1"/>
  <c r="AI12" i="1" l="1"/>
  <c r="AJ12" i="1" l="1"/>
  <c r="AH13" i="1" s="1"/>
  <c r="AI13" i="1" s="1"/>
  <c r="AJ13" i="1" l="1"/>
  <c r="AH15" i="1" s="1"/>
  <c r="AJ15" i="1" l="1"/>
  <c r="AI15" i="1" l="1"/>
  <c r="AL30" i="1" l="1"/>
  <c r="AK30" i="1" s="1"/>
  <c r="AL68" i="1"/>
  <c r="AL60" i="1"/>
  <c r="AL42" i="1"/>
  <c r="AK42" i="1" s="1"/>
  <c r="AL54" i="1"/>
  <c r="AK54" i="1" s="1"/>
  <c r="AL18" i="1"/>
  <c r="AK18" i="1" s="1"/>
  <c r="AL24" i="1"/>
  <c r="AK24" i="1" s="1"/>
  <c r="AL48" i="1"/>
  <c r="AK48" i="1" s="1"/>
  <c r="AL36" i="1"/>
  <c r="AK36" i="1" s="1"/>
  <c r="J40" i="19" l="1"/>
  <c r="V30" i="19"/>
  <c r="AH20" i="19"/>
  <c r="J30" i="19"/>
  <c r="V20" i="19"/>
  <c r="AH10" i="19"/>
  <c r="P10" i="19"/>
  <c r="AB50" i="19"/>
  <c r="J50" i="19"/>
  <c r="AB40" i="19"/>
  <c r="P30" i="19"/>
  <c r="V50" i="19"/>
  <c r="P50" i="19"/>
  <c r="AB10" i="19"/>
  <c r="AH30" i="19"/>
  <c r="AH40" i="19"/>
  <c r="J10" i="19"/>
  <c r="AB20" i="19"/>
  <c r="AH50" i="19"/>
  <c r="AM36" i="1"/>
  <c r="V10" i="19"/>
  <c r="P20" i="19"/>
  <c r="J20" i="19"/>
  <c r="P40" i="19"/>
  <c r="V40" i="19"/>
  <c r="AB30" i="19"/>
  <c r="J11" i="19"/>
  <c r="V11" i="19"/>
  <c r="AB21" i="19"/>
  <c r="P31" i="19"/>
  <c r="J31" i="19"/>
  <c r="AB41" i="19"/>
  <c r="AM42" i="1"/>
  <c r="AH41" i="19"/>
  <c r="P41" i="19"/>
  <c r="J21" i="19"/>
  <c r="AB31" i="19"/>
  <c r="AB51" i="19"/>
  <c r="P21" i="19"/>
  <c r="V41" i="19"/>
  <c r="V31" i="19"/>
  <c r="AH21" i="19"/>
  <c r="AB11" i="19"/>
  <c r="P51" i="19"/>
  <c r="V21" i="19"/>
  <c r="AH31" i="19"/>
  <c r="V51" i="19"/>
  <c r="J51" i="19"/>
  <c r="AH51" i="19"/>
  <c r="AH11" i="19"/>
  <c r="J41" i="19"/>
  <c r="P11" i="19"/>
  <c r="AK25" i="1"/>
  <c r="AL26" i="1"/>
  <c r="J47" i="19"/>
  <c r="V27" i="19"/>
  <c r="AH7" i="19"/>
  <c r="P47" i="19"/>
  <c r="AB27" i="19"/>
  <c r="J17" i="19"/>
  <c r="V47" i="19"/>
  <c r="J37" i="19"/>
  <c r="AM18" i="1"/>
  <c r="AB37" i="19"/>
  <c r="J27" i="19"/>
  <c r="V7" i="19"/>
  <c r="AH37" i="19"/>
  <c r="P27" i="19"/>
  <c r="AB7" i="19"/>
  <c r="P17" i="19"/>
  <c r="V17" i="19"/>
  <c r="AH47" i="19"/>
  <c r="P37" i="19"/>
  <c r="AB17" i="19"/>
  <c r="J7" i="19"/>
  <c r="V37" i="19"/>
  <c r="AH17" i="19"/>
  <c r="P7" i="19"/>
  <c r="AH27" i="19"/>
  <c r="AB47" i="19"/>
  <c r="AM54"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60" i="1"/>
  <c r="AK67" i="1"/>
  <c r="AM30" i="1"/>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M24" i="1"/>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AK68" i="1"/>
  <c r="AL69" i="1"/>
  <c r="AL38" i="1"/>
  <c r="AK37" i="1"/>
  <c r="AK43" i="1"/>
  <c r="AL44" i="1"/>
  <c r="AK44" i="1" s="1"/>
  <c r="AL45" i="1"/>
  <c r="V32" i="19"/>
  <c r="P42" i="19"/>
  <c r="J12" i="19"/>
  <c r="J32" i="19"/>
  <c r="AB52" i="19"/>
  <c r="AM48" i="1"/>
  <c r="J22" i="19"/>
  <c r="V22" i="19"/>
  <c r="J52" i="19"/>
  <c r="AH12" i="19"/>
  <c r="J42" i="19"/>
  <c r="AH42" i="19"/>
  <c r="P32" i="19"/>
  <c r="AB12" i="19"/>
  <c r="AH32" i="19"/>
  <c r="AB32" i="19"/>
  <c r="AB42" i="19"/>
  <c r="V42" i="19"/>
  <c r="V12" i="19"/>
  <c r="V52" i="19"/>
  <c r="AB22" i="19"/>
  <c r="AH52" i="19"/>
  <c r="AH22" i="19"/>
  <c r="P22" i="19"/>
  <c r="P12" i="19"/>
  <c r="P52" i="19"/>
  <c r="AL50" i="1"/>
  <c r="AK50" i="1" s="1"/>
  <c r="AL51" i="1"/>
  <c r="AK51" i="1" s="1"/>
  <c r="AK49" i="1"/>
  <c r="AL20" i="1"/>
  <c r="AK19" i="1"/>
  <c r="AK55" i="1"/>
  <c r="AL56" i="1"/>
  <c r="AK61" i="1"/>
  <c r="AL62" i="1"/>
  <c r="AK31" i="1"/>
  <c r="AL32" i="1"/>
  <c r="W37" i="19" l="1"/>
  <c r="AI7" i="19"/>
  <c r="W17" i="19"/>
  <c r="W27" i="19"/>
  <c r="Q47" i="19"/>
  <c r="W7" i="19"/>
  <c r="AI17" i="19"/>
  <c r="K47" i="19"/>
  <c r="AI47" i="19"/>
  <c r="Q27" i="19"/>
  <c r="AC27" i="19"/>
  <c r="AC47" i="19"/>
  <c r="AC37" i="19"/>
  <c r="AI37" i="19"/>
  <c r="AM19" i="1"/>
  <c r="AC17" i="19"/>
  <c r="K37" i="19"/>
  <c r="AC7" i="19"/>
  <c r="W47" i="19"/>
  <c r="Q37" i="19"/>
  <c r="AI27" i="19"/>
  <c r="Q7" i="19"/>
  <c r="K27" i="19"/>
  <c r="K17" i="19"/>
  <c r="K7" i="19"/>
  <c r="Q17" i="19"/>
  <c r="AK69" i="1"/>
  <c r="AL70" i="1"/>
  <c r="K35" i="19"/>
  <c r="AC25" i="19"/>
  <c r="K45" i="19"/>
  <c r="AI45" i="19"/>
  <c r="W45" i="19"/>
  <c r="Q35" i="19"/>
  <c r="K55" i="19"/>
  <c r="AC15" i="19"/>
  <c r="Q15" i="19"/>
  <c r="AC35" i="19"/>
  <c r="AI35" i="19"/>
  <c r="Q55" i="19"/>
  <c r="AI25" i="19"/>
  <c r="AM67"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61"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43" i="1"/>
  <c r="AD55" i="19"/>
  <c r="R15" i="19"/>
  <c r="AJ35" i="19"/>
  <c r="AM68"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60"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50" i="1"/>
  <c r="AD12" i="19"/>
  <c r="AD32" i="19"/>
  <c r="AD22" i="19"/>
  <c r="X52" i="19"/>
  <c r="AD52" i="19"/>
  <c r="L42" i="19"/>
  <c r="R42" i="19"/>
  <c r="AJ21" i="19"/>
  <c r="AD31" i="19"/>
  <c r="R21" i="19"/>
  <c r="AD41" i="19"/>
  <c r="AJ11" i="19"/>
  <c r="AJ51" i="19"/>
  <c r="AM44" i="1"/>
  <c r="L41" i="19"/>
  <c r="AD11" i="19"/>
  <c r="L21" i="19"/>
  <c r="L11" i="19"/>
  <c r="X51" i="19"/>
  <c r="X21" i="19"/>
  <c r="R11" i="19"/>
  <c r="R31" i="19"/>
  <c r="AJ41" i="19"/>
  <c r="L31" i="19"/>
  <c r="R51" i="19"/>
  <c r="X31" i="19"/>
  <c r="X11" i="19"/>
  <c r="X41" i="19"/>
  <c r="AJ31" i="19"/>
  <c r="AD51" i="19"/>
  <c r="R41" i="19"/>
  <c r="AD21" i="19"/>
  <c r="L51" i="19"/>
  <c r="AL21" i="1"/>
  <c r="AK20" i="1"/>
  <c r="AK32" i="1"/>
  <c r="AL33" i="1"/>
  <c r="AK56" i="1"/>
  <c r="AL57" i="1"/>
  <c r="K42" i="19"/>
  <c r="AC32" i="19"/>
  <c r="W42" i="19"/>
  <c r="AI52" i="19"/>
  <c r="K22" i="19"/>
  <c r="Q32" i="19"/>
  <c r="AI12" i="19"/>
  <c r="AC52" i="19"/>
  <c r="Q42" i="19"/>
  <c r="AC42" i="19"/>
  <c r="K12" i="19"/>
  <c r="Q22" i="19"/>
  <c r="W52" i="19"/>
  <c r="AI42" i="19"/>
  <c r="W32" i="19"/>
  <c r="AI22" i="19"/>
  <c r="W12" i="19"/>
  <c r="AI32" i="19"/>
  <c r="AC12" i="19"/>
  <c r="Q12" i="19"/>
  <c r="Q52" i="19"/>
  <c r="AM49" i="1"/>
  <c r="K32" i="19"/>
  <c r="W22" i="19"/>
  <c r="K52" i="19"/>
  <c r="AC22" i="19"/>
  <c r="AC40" i="19"/>
  <c r="W10" i="19"/>
  <c r="AC50" i="19"/>
  <c r="Q10" i="19"/>
  <c r="Q30" i="19"/>
  <c r="W50" i="19"/>
  <c r="K40" i="19"/>
  <c r="Q50" i="19"/>
  <c r="W20" i="19"/>
  <c r="AM37" i="1"/>
  <c r="K10" i="19"/>
  <c r="Q40" i="19"/>
  <c r="K30" i="19"/>
  <c r="AI50" i="19"/>
  <c r="AI20" i="19"/>
  <c r="K50" i="19"/>
  <c r="AI40" i="19"/>
  <c r="W40" i="19"/>
  <c r="K20" i="19"/>
  <c r="AC10" i="19"/>
  <c r="AI10" i="19"/>
  <c r="AC20" i="19"/>
  <c r="AI30" i="19"/>
  <c r="AC30" i="19"/>
  <c r="W30" i="19"/>
  <c r="Q20" i="19"/>
  <c r="AL27" i="1"/>
  <c r="AK26" i="1"/>
  <c r="AK62" i="1"/>
  <c r="AL63" i="1"/>
  <c r="K39" i="19"/>
  <c r="AC39" i="19"/>
  <c r="W29" i="19"/>
  <c r="AI49" i="19"/>
  <c r="W9" i="19"/>
  <c r="AC19" i="19"/>
  <c r="Q49" i="19"/>
  <c r="W49" i="19"/>
  <c r="AC9" i="19"/>
  <c r="AI9" i="19"/>
  <c r="Q29" i="19"/>
  <c r="W39" i="19"/>
  <c r="Q39" i="19"/>
  <c r="AM31"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55" i="1"/>
  <c r="Q33" i="19"/>
  <c r="AI23" i="19"/>
  <c r="K53" i="19"/>
  <c r="AC23" i="19"/>
  <c r="AC13" i="19"/>
  <c r="W23" i="19"/>
  <c r="W33" i="19"/>
  <c r="Q13" i="19"/>
  <c r="W13" i="19"/>
  <c r="AI13" i="19"/>
  <c r="Q43" i="19"/>
  <c r="Q23" i="19"/>
  <c r="W53" i="19"/>
  <c r="M12" i="19"/>
  <c r="AK42" i="19"/>
  <c r="AE32" i="19"/>
  <c r="AM51" i="1"/>
  <c r="M52" i="19"/>
  <c r="S12" i="19"/>
  <c r="M32" i="19"/>
  <c r="S52" i="19"/>
  <c r="Y52" i="19"/>
  <c r="Y42" i="19"/>
  <c r="AK12" i="19"/>
  <c r="S22" i="19"/>
  <c r="AE12" i="19"/>
  <c r="Y22" i="19"/>
  <c r="S32" i="19"/>
  <c r="AK52" i="19"/>
  <c r="M22" i="19"/>
  <c r="AK32" i="19"/>
  <c r="AE22" i="19"/>
  <c r="AE42" i="19"/>
  <c r="Y32" i="19"/>
  <c r="M42" i="19"/>
  <c r="Y12" i="19"/>
  <c r="AE52" i="19"/>
  <c r="AK22" i="19"/>
  <c r="S42" i="19"/>
  <c r="AK45" i="1"/>
  <c r="AL47" i="1"/>
  <c r="AK47" i="1" s="1"/>
  <c r="AL46" i="1"/>
  <c r="AK46" i="1" s="1"/>
  <c r="AK38" i="1"/>
  <c r="AL39"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M25" i="1"/>
  <c r="R40" i="19" l="1"/>
  <c r="AD10" i="19"/>
  <c r="X40" i="19"/>
  <c r="AJ10" i="19"/>
  <c r="R50" i="19"/>
  <c r="X10" i="19"/>
  <c r="R30" i="19"/>
  <c r="AM38" i="1"/>
  <c r="L10" i="19"/>
  <c r="L50" i="19"/>
  <c r="AJ20" i="19"/>
  <c r="AJ40" i="19"/>
  <c r="AD30" i="19"/>
  <c r="R20" i="19"/>
  <c r="AD50" i="19"/>
  <c r="AJ30" i="19"/>
  <c r="AJ50" i="19"/>
  <c r="X30" i="19"/>
  <c r="AD20" i="19"/>
  <c r="L40" i="19"/>
  <c r="X50" i="19"/>
  <c r="X20" i="19"/>
  <c r="AD40" i="19"/>
  <c r="R10" i="19"/>
  <c r="L30" i="19"/>
  <c r="L20" i="19"/>
  <c r="AK57" i="1"/>
  <c r="AL58" i="1"/>
  <c r="AK70" i="1"/>
  <c r="AL71" i="1"/>
  <c r="AK71" i="1" s="1"/>
  <c r="AD47" i="19"/>
  <c r="AJ27" i="19"/>
  <c r="AD27" i="19"/>
  <c r="AJ7" i="19"/>
  <c r="AJ37" i="19"/>
  <c r="L27" i="19"/>
  <c r="AD17" i="19"/>
  <c r="L37" i="19"/>
  <c r="R17" i="19"/>
  <c r="AJ17" i="19"/>
  <c r="X7" i="19"/>
  <c r="X47" i="19"/>
  <c r="L7" i="19"/>
  <c r="L17" i="19"/>
  <c r="R27" i="19"/>
  <c r="X27" i="19"/>
  <c r="R7" i="19"/>
  <c r="X17" i="19"/>
  <c r="AJ47" i="19"/>
  <c r="L47" i="19"/>
  <c r="R37" i="19"/>
  <c r="AD7" i="19"/>
  <c r="X37" i="19"/>
  <c r="AM20" i="1"/>
  <c r="R47" i="19"/>
  <c r="AD37" i="19"/>
  <c r="AL28" i="1"/>
  <c r="AK28" i="1" s="1"/>
  <c r="AK27" i="1"/>
  <c r="AL29" i="1"/>
  <c r="AK29" i="1" s="1"/>
  <c r="AJ43" i="19"/>
  <c r="AD33" i="19"/>
  <c r="X33" i="19"/>
  <c r="X13" i="19"/>
  <c r="AD43" i="19"/>
  <c r="L43" i="19"/>
  <c r="AM56" i="1"/>
  <c r="X23" i="19"/>
  <c r="R33" i="19"/>
  <c r="R43" i="19"/>
  <c r="AD53" i="19"/>
  <c r="AJ13" i="19"/>
  <c r="R23" i="19"/>
  <c r="R13" i="19"/>
  <c r="AJ53" i="19"/>
  <c r="L33" i="19"/>
  <c r="L23" i="19"/>
  <c r="X43" i="19"/>
  <c r="X53" i="19"/>
  <c r="AD13" i="19"/>
  <c r="L53" i="19"/>
  <c r="L13" i="19"/>
  <c r="AD23" i="19"/>
  <c r="AJ33" i="19"/>
  <c r="AJ23" i="19"/>
  <c r="R53" i="19"/>
  <c r="AK21" i="1"/>
  <c r="AL22" i="1"/>
  <c r="M55" i="19"/>
  <c r="AK15" i="19"/>
  <c r="AE25" i="19"/>
  <c r="AM69"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M26" i="1"/>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46" i="1"/>
  <c r="AL21" i="19"/>
  <c r="T41" i="19"/>
  <c r="AF41" i="19"/>
  <c r="O11" i="19"/>
  <c r="O21" i="19"/>
  <c r="O51" i="19"/>
  <c r="AA31" i="19"/>
  <c r="AM31" i="19"/>
  <c r="AG51" i="19"/>
  <c r="AA41" i="19"/>
  <c r="AM11" i="19"/>
  <c r="U21" i="19"/>
  <c r="AG41" i="19"/>
  <c r="AM21" i="19"/>
  <c r="AM51" i="19"/>
  <c r="O41" i="19"/>
  <c r="U11" i="19"/>
  <c r="AG31" i="19"/>
  <c r="U41" i="19"/>
  <c r="AM47" i="1"/>
  <c r="AG11" i="19"/>
  <c r="AM41" i="19"/>
  <c r="AA21" i="19"/>
  <c r="AA51" i="19"/>
  <c r="U51" i="19"/>
  <c r="U31" i="19"/>
  <c r="AA11" i="19"/>
  <c r="AG21" i="19"/>
  <c r="O31" i="19"/>
  <c r="AK63" i="1"/>
  <c r="AL64" i="1"/>
  <c r="AK33" i="1"/>
  <c r="AL34" i="1"/>
  <c r="AK34" i="1" s="1"/>
  <c r="AL35" i="1"/>
  <c r="AK35" i="1" s="1"/>
  <c r="AK39" i="1"/>
  <c r="AL40" i="1"/>
  <c r="AE11" i="19"/>
  <c r="Y41" i="19"/>
  <c r="M41" i="19"/>
  <c r="Y21" i="19"/>
  <c r="AK41" i="19"/>
  <c r="S31" i="19"/>
  <c r="M31" i="19"/>
  <c r="M51" i="19"/>
  <c r="Y51" i="19"/>
  <c r="AK21" i="19"/>
  <c r="AK31" i="19"/>
  <c r="Y11" i="19"/>
  <c r="AE41" i="19"/>
  <c r="AE21" i="19"/>
  <c r="S51" i="19"/>
  <c r="AE51" i="19"/>
  <c r="AK51" i="19"/>
  <c r="M21" i="19"/>
  <c r="AE31" i="19"/>
  <c r="AM45" i="1"/>
  <c r="S41" i="19"/>
  <c r="AK11" i="19"/>
  <c r="S11" i="19"/>
  <c r="Y31" i="19"/>
  <c r="S21" i="19"/>
  <c r="M11" i="19"/>
  <c r="L54" i="19"/>
  <c r="AJ14" i="19"/>
  <c r="AD44" i="19"/>
  <c r="X54" i="19"/>
  <c r="R14" i="19"/>
  <c r="AD24" i="19"/>
  <c r="AD34" i="19"/>
  <c r="R54" i="19"/>
  <c r="L34" i="19"/>
  <c r="AJ34" i="19"/>
  <c r="X24" i="19"/>
  <c r="AJ24" i="19"/>
  <c r="X44" i="19"/>
  <c r="R24" i="19"/>
  <c r="AM62" i="1"/>
  <c r="X34" i="19"/>
  <c r="L14" i="19"/>
  <c r="AD14" i="19"/>
  <c r="L44" i="19"/>
  <c r="R44" i="19"/>
  <c r="AD54" i="19"/>
  <c r="X14" i="19"/>
  <c r="AJ44" i="19"/>
  <c r="R34" i="19"/>
  <c r="AJ54" i="19"/>
  <c r="L24" i="19"/>
  <c r="AD29" i="19"/>
  <c r="AD19" i="19"/>
  <c r="R39" i="19"/>
  <c r="R9" i="19"/>
  <c r="X49" i="19"/>
  <c r="X9" i="19"/>
  <c r="AD39" i="19"/>
  <c r="R29" i="19"/>
  <c r="L49" i="19"/>
  <c r="X19" i="19"/>
  <c r="X29" i="19"/>
  <c r="X39" i="19"/>
  <c r="L9" i="19"/>
  <c r="AM32" i="1"/>
  <c r="AD9" i="19"/>
  <c r="AJ49" i="19"/>
  <c r="L39" i="19"/>
  <c r="R19" i="19"/>
  <c r="AJ39" i="19"/>
  <c r="AJ29" i="19"/>
  <c r="AJ19" i="19"/>
  <c r="AJ9" i="19"/>
  <c r="AD49" i="19"/>
  <c r="L19" i="19"/>
  <c r="L29" i="19"/>
  <c r="R49" i="19"/>
  <c r="AK40" i="1" l="1"/>
  <c r="AL41" i="1"/>
  <c r="AK41" i="1" s="1"/>
  <c r="AG39" i="19"/>
  <c r="AG29" i="19"/>
  <c r="AM19" i="19"/>
  <c r="O39" i="19"/>
  <c r="AM35" i="1"/>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63" i="1"/>
  <c r="AE24" i="19"/>
  <c r="S14" i="19"/>
  <c r="AK17" i="19"/>
  <c r="S27" i="19"/>
  <c r="S37" i="19"/>
  <c r="AE27" i="19"/>
  <c r="Y47" i="19"/>
  <c r="S7" i="19"/>
  <c r="M17" i="19"/>
  <c r="AE17" i="19"/>
  <c r="AK27" i="19"/>
  <c r="Y7" i="19"/>
  <c r="Y37" i="19"/>
  <c r="AE37" i="19"/>
  <c r="Y27" i="19"/>
  <c r="M47" i="19"/>
  <c r="AM21" i="1"/>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M27" i="1"/>
  <c r="AE28" i="19"/>
  <c r="AA55" i="19"/>
  <c r="O45" i="19"/>
  <c r="AA15" i="19"/>
  <c r="AM55" i="19"/>
  <c r="O55" i="19"/>
  <c r="AG35" i="19"/>
  <c r="AM25" i="19"/>
  <c r="AM35" i="19"/>
  <c r="AA25" i="19"/>
  <c r="AM45" i="19"/>
  <c r="AG25" i="19"/>
  <c r="AA35" i="19"/>
  <c r="O25" i="19"/>
  <c r="U25" i="19"/>
  <c r="AG45" i="19"/>
  <c r="U35" i="19"/>
  <c r="AA45" i="19"/>
  <c r="AM15" i="19"/>
  <c r="U45" i="19"/>
  <c r="O35" i="19"/>
  <c r="O15" i="19"/>
  <c r="AM71" i="1"/>
  <c r="AG15" i="19"/>
  <c r="U15" i="19"/>
  <c r="AG55" i="19"/>
  <c r="U55" i="19"/>
  <c r="AE40" i="19"/>
  <c r="Y30" i="19"/>
  <c r="M20" i="19"/>
  <c r="AM39"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AM34" i="1"/>
  <c r="T19" i="19"/>
  <c r="AL49" i="19"/>
  <c r="T29" i="19"/>
  <c r="AF29" i="19"/>
  <c r="T18" i="19"/>
  <c r="N48" i="19"/>
  <c r="N8" i="19"/>
  <c r="T28" i="19"/>
  <c r="AF38" i="19"/>
  <c r="Z28" i="19"/>
  <c r="Z18" i="19"/>
  <c r="AF8" i="19"/>
  <c r="AM28" i="1"/>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70"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AM33" i="1"/>
  <c r="M9" i="19"/>
  <c r="Y29" i="19"/>
  <c r="AK58" i="1"/>
  <c r="AL59" i="1"/>
  <c r="AK59"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K64" i="1"/>
  <c r="AL65" i="1"/>
  <c r="AK65" i="1" s="1"/>
  <c r="AL23" i="1"/>
  <c r="AK23" i="1" s="1"/>
  <c r="AK22" i="1"/>
  <c r="O8" i="19"/>
  <c r="AA48" i="19"/>
  <c r="AM38" i="19"/>
  <c r="U48" i="19"/>
  <c r="AA18" i="19"/>
  <c r="AG18" i="19"/>
  <c r="AG48" i="19"/>
  <c r="AM18" i="19"/>
  <c r="AA28" i="19"/>
  <c r="AG28" i="19"/>
  <c r="AA8" i="19"/>
  <c r="U18" i="19"/>
  <c r="AG38" i="19"/>
  <c r="U38" i="19"/>
  <c r="AM8" i="19"/>
  <c r="AA38" i="19"/>
  <c r="AM48" i="19"/>
  <c r="U28" i="19"/>
  <c r="O38" i="19"/>
  <c r="U8" i="19"/>
  <c r="AG8" i="19"/>
  <c r="AM29" i="1"/>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57" i="1"/>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M65" i="1"/>
  <c r="AA14" i="19"/>
  <c r="O54" i="19"/>
  <c r="U44" i="19"/>
  <c r="U43" i="19"/>
  <c r="U13" i="19"/>
  <c r="AM53" i="19"/>
  <c r="AA53" i="19"/>
  <c r="AA43" i="19"/>
  <c r="O53" i="19"/>
  <c r="O23" i="19"/>
  <c r="O13" i="19"/>
  <c r="AG43" i="19"/>
  <c r="U33" i="19"/>
  <c r="U23" i="19"/>
  <c r="AM13" i="19"/>
  <c r="AM23" i="19"/>
  <c r="AG13" i="19"/>
  <c r="AA23" i="19"/>
  <c r="AG33" i="19"/>
  <c r="AA33" i="19"/>
  <c r="AM33" i="19"/>
  <c r="AA13" i="19"/>
  <c r="AM59"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64" i="1"/>
  <c r="AF53" i="19"/>
  <c r="T43" i="19"/>
  <c r="Z53" i="19"/>
  <c r="N43" i="19"/>
  <c r="T23" i="19"/>
  <c r="AF43" i="19"/>
  <c r="Z13" i="19"/>
  <c r="Z43" i="19"/>
  <c r="AF23" i="19"/>
  <c r="AL13" i="19"/>
  <c r="Z23" i="19"/>
  <c r="AL43" i="19"/>
  <c r="AF13" i="19"/>
  <c r="AL23" i="19"/>
  <c r="N13" i="19"/>
  <c r="T33" i="19"/>
  <c r="AL53" i="19"/>
  <c r="N23" i="19"/>
  <c r="N53" i="19"/>
  <c r="AF33" i="19"/>
  <c r="N33" i="19"/>
  <c r="AM58" i="1"/>
  <c r="T53" i="19"/>
  <c r="AL33" i="19"/>
  <c r="T13" i="19"/>
  <c r="Z33" i="19"/>
  <c r="Z47" i="19"/>
  <c r="T7" i="19"/>
  <c r="AL37" i="19"/>
  <c r="T17" i="19"/>
  <c r="Z17" i="19"/>
  <c r="AF7" i="19"/>
  <c r="AF37" i="19"/>
  <c r="N17" i="19"/>
  <c r="AF27" i="19"/>
  <c r="AM22" i="1"/>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41"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M23" i="1"/>
  <c r="AA17" i="19"/>
  <c r="O7" i="19"/>
  <c r="AA37" i="19"/>
  <c r="AA27" i="19"/>
  <c r="AM27" i="19"/>
  <c r="U17" i="19"/>
  <c r="U47" i="19"/>
  <c r="AG17" i="19"/>
  <c r="O47" i="19"/>
  <c r="Z40" i="19"/>
  <c r="AM40"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11" i="1" l="1"/>
  <c r="P11" i="1" s="1"/>
  <c r="O24" i="1"/>
  <c r="P24" i="1" s="1"/>
  <c r="O48" i="1"/>
  <c r="P48" i="1" s="1"/>
  <c r="O18" i="1"/>
  <c r="P18" i="1" s="1"/>
  <c r="O60" i="1"/>
  <c r="P60" i="1" s="1"/>
  <c r="O42" i="1"/>
  <c r="P42" i="1" s="1"/>
  <c r="O30" i="1"/>
  <c r="P30" i="1" s="1"/>
  <c r="O54" i="1"/>
  <c r="P54" i="1" s="1"/>
  <c r="O36" i="1"/>
  <c r="P36" i="1" s="1"/>
  <c r="O66" i="1"/>
  <c r="P66" i="1" s="1"/>
  <c r="J40" i="18" l="1"/>
  <c r="AH32" i="18"/>
  <c r="V16" i="18"/>
  <c r="J16" i="18"/>
  <c r="V24" i="18"/>
  <c r="V40" i="18"/>
  <c r="P40" i="18"/>
  <c r="AH16" i="18"/>
  <c r="V8" i="18"/>
  <c r="AH8" i="18"/>
  <c r="J8" i="18"/>
  <c r="AB8" i="18"/>
  <c r="J32" i="18"/>
  <c r="R30" i="1"/>
  <c r="AB40" i="18"/>
  <c r="Q30" i="1"/>
  <c r="P24" i="18"/>
  <c r="V32" i="18"/>
  <c r="AH24" i="18"/>
  <c r="AB32" i="18"/>
  <c r="P8" i="18"/>
  <c r="AB24" i="18"/>
  <c r="P32" i="18"/>
  <c r="P16" i="18"/>
  <c r="AB16" i="18"/>
  <c r="AH40" i="18"/>
  <c r="J24" i="18"/>
  <c r="T18" i="18"/>
  <c r="AF42" i="18"/>
  <c r="Z18" i="18"/>
  <c r="AL26" i="18"/>
  <c r="AF34" i="18"/>
  <c r="AL10" i="18"/>
  <c r="Z10" i="18"/>
  <c r="T26" i="18"/>
  <c r="T34" i="18"/>
  <c r="AL18" i="18"/>
  <c r="AF18" i="18"/>
  <c r="AL34" i="18"/>
  <c r="Z34" i="18"/>
  <c r="R60" i="1"/>
  <c r="N34" i="18"/>
  <c r="Z42" i="18"/>
  <c r="N42" i="18"/>
  <c r="AF26" i="18"/>
  <c r="N18" i="18"/>
  <c r="AF10" i="18"/>
  <c r="N26" i="18"/>
  <c r="N10" i="18"/>
  <c r="Z26" i="18"/>
  <c r="Q60" i="1"/>
  <c r="T10" i="18"/>
  <c r="AL42" i="18"/>
  <c r="T42" i="18"/>
  <c r="J20" i="18"/>
  <c r="AB28" i="18"/>
  <c r="R66" i="1"/>
  <c r="AH20" i="18"/>
  <c r="AB12" i="18"/>
  <c r="J36" i="18"/>
  <c r="AB44" i="18"/>
  <c r="J28" i="18"/>
  <c r="V12" i="18"/>
  <c r="AH44" i="18"/>
  <c r="AB36" i="18"/>
  <c r="V36" i="18"/>
  <c r="Q66" i="1"/>
  <c r="AL66" i="1" s="1"/>
  <c r="AK66" i="1" s="1"/>
  <c r="AH12" i="18"/>
  <c r="J44" i="18"/>
  <c r="P28" i="18"/>
  <c r="P12" i="18"/>
  <c r="P44" i="18"/>
  <c r="P20" i="18"/>
  <c r="P36" i="18"/>
  <c r="V44" i="18"/>
  <c r="AH36" i="18"/>
  <c r="V28" i="18"/>
  <c r="AB20" i="18"/>
  <c r="AH28" i="18"/>
  <c r="V20" i="18"/>
  <c r="J12" i="18"/>
  <c r="X42" i="18"/>
  <c r="AD10" i="18"/>
  <c r="L10" i="18"/>
  <c r="L26" i="18"/>
  <c r="X34" i="18"/>
  <c r="R18" i="18"/>
  <c r="AD42" i="18"/>
  <c r="R26" i="18"/>
  <c r="L18" i="18"/>
  <c r="AD18" i="18"/>
  <c r="L34" i="18"/>
  <c r="R10" i="18"/>
  <c r="X26" i="18"/>
  <c r="R54" i="1"/>
  <c r="AD26" i="18"/>
  <c r="X18" i="18"/>
  <c r="AJ10" i="18"/>
  <c r="Q54" i="1"/>
  <c r="R34" i="18"/>
  <c r="R42" i="18"/>
  <c r="AD34" i="18"/>
  <c r="L42" i="18"/>
  <c r="X10" i="18"/>
  <c r="AJ34" i="18"/>
  <c r="AJ26" i="18"/>
  <c r="AJ42" i="18"/>
  <c r="AJ18" i="18"/>
  <c r="AF24" i="18"/>
  <c r="T40" i="18"/>
  <c r="Z40" i="18"/>
  <c r="AF8" i="18"/>
  <c r="Z16" i="18"/>
  <c r="AL24" i="18"/>
  <c r="AF32" i="18"/>
  <c r="Q42" i="1"/>
  <c r="AL8" i="18"/>
  <c r="T8" i="18"/>
  <c r="T24" i="18"/>
  <c r="Z32" i="18"/>
  <c r="N32" i="18"/>
  <c r="Z8" i="18"/>
  <c r="N8" i="18"/>
  <c r="T32" i="18"/>
  <c r="AF40" i="18"/>
  <c r="AL32" i="18"/>
  <c r="R42" i="1"/>
  <c r="N16" i="18"/>
  <c r="AL40" i="18"/>
  <c r="N24" i="18"/>
  <c r="T16" i="18"/>
  <c r="AF16" i="18"/>
  <c r="N40" i="18"/>
  <c r="AL16" i="18"/>
  <c r="Z24" i="18"/>
  <c r="AJ30" i="18"/>
  <c r="L6" i="18"/>
  <c r="X22" i="18"/>
  <c r="AD38" i="18"/>
  <c r="AD22" i="18"/>
  <c r="X14" i="18"/>
  <c r="R38" i="18"/>
  <c r="R14" i="18"/>
  <c r="AD30" i="18"/>
  <c r="AJ22" i="18"/>
  <c r="L14" i="18"/>
  <c r="AJ6" i="18"/>
  <c r="AD14" i="18"/>
  <c r="X6" i="18"/>
  <c r="R30" i="18"/>
  <c r="R18" i="1"/>
  <c r="L30" i="18"/>
  <c r="AD6" i="18"/>
  <c r="X30" i="18"/>
  <c r="L38" i="18"/>
  <c r="R22" i="18"/>
  <c r="X38" i="18"/>
  <c r="Q18" i="1"/>
  <c r="AJ14" i="18"/>
  <c r="AJ38" i="18"/>
  <c r="L22" i="18"/>
  <c r="R6" i="18"/>
  <c r="AL38" i="18"/>
  <c r="Z6" i="18"/>
  <c r="T22" i="18"/>
  <c r="N22" i="18"/>
  <c r="AF22" i="18"/>
  <c r="AF6" i="18"/>
  <c r="Q24" i="1"/>
  <c r="AL30" i="18"/>
  <c r="T6" i="18"/>
  <c r="AF30" i="18"/>
  <c r="T30" i="18"/>
  <c r="AL6" i="18"/>
  <c r="Z38" i="18"/>
  <c r="T14" i="18"/>
  <c r="T38" i="18"/>
  <c r="R24" i="1"/>
  <c r="AF38" i="18"/>
  <c r="AL22" i="18"/>
  <c r="Z22" i="18"/>
  <c r="Z14" i="18"/>
  <c r="N14" i="18"/>
  <c r="AL14" i="18"/>
  <c r="N6" i="18"/>
  <c r="N38" i="18"/>
  <c r="AF14" i="18"/>
  <c r="Z30" i="18"/>
  <c r="N30" i="18"/>
  <c r="L16" i="18"/>
  <c r="L8" i="18"/>
  <c r="AJ16" i="18"/>
  <c r="AD24" i="18"/>
  <c r="AD8" i="18"/>
  <c r="R36" i="1"/>
  <c r="X8" i="18"/>
  <c r="AJ8" i="18"/>
  <c r="R40" i="18"/>
  <c r="X16" i="18"/>
  <c r="AJ24" i="18"/>
  <c r="AJ40" i="18"/>
  <c r="AD40" i="18"/>
  <c r="AD16" i="18"/>
  <c r="R24" i="18"/>
  <c r="R8" i="18"/>
  <c r="X40" i="18"/>
  <c r="X24" i="18"/>
  <c r="L40" i="18"/>
  <c r="X32" i="18"/>
  <c r="AD32" i="18"/>
  <c r="R32" i="18"/>
  <c r="AJ32" i="18"/>
  <c r="L32" i="18"/>
  <c r="Q36" i="1"/>
  <c r="L24" i="18"/>
  <c r="R16" i="18"/>
  <c r="J42" i="18"/>
  <c r="AB18" i="18"/>
  <c r="AH34" i="18"/>
  <c r="V34" i="18"/>
  <c r="V42" i="18"/>
  <c r="AB26" i="18"/>
  <c r="V26" i="18"/>
  <c r="V10" i="18"/>
  <c r="J34" i="18"/>
  <c r="AB10" i="18"/>
  <c r="R48" i="1"/>
  <c r="J26" i="18"/>
  <c r="P18" i="18"/>
  <c r="P34" i="18"/>
  <c r="P10" i="18"/>
  <c r="AH42" i="18"/>
  <c r="AB34" i="18"/>
  <c r="J10" i="18"/>
  <c r="P26" i="18"/>
  <c r="V18" i="18"/>
  <c r="Q48" i="1"/>
  <c r="AB42" i="18"/>
  <c r="P42" i="18"/>
  <c r="AH26" i="18"/>
  <c r="AH18" i="18"/>
  <c r="J18" i="18"/>
  <c r="AH10" i="18"/>
  <c r="P14" i="18"/>
  <c r="V14" i="18"/>
  <c r="V38" i="18"/>
  <c r="AH38" i="18"/>
  <c r="AB22" i="18"/>
  <c r="AB14" i="18"/>
  <c r="J30" i="18"/>
  <c r="AB6" i="18"/>
  <c r="AH30" i="18"/>
  <c r="AH6" i="18"/>
  <c r="AB30" i="18"/>
  <c r="J6" i="18"/>
  <c r="AH22" i="18"/>
  <c r="R11" i="1"/>
  <c r="V22" i="18"/>
  <c r="P22" i="18"/>
  <c r="AH14" i="18"/>
  <c r="J14" i="18"/>
  <c r="V30" i="18"/>
  <c r="AB38" i="18"/>
  <c r="P38" i="18"/>
  <c r="Q11" i="1"/>
  <c r="AL11" i="1" s="1"/>
  <c r="J38" i="18"/>
  <c r="V6" i="18"/>
  <c r="J22" i="18"/>
  <c r="P30" i="18"/>
  <c r="P6" i="18"/>
  <c r="AK11" i="1" l="1"/>
  <c r="AL12" i="1"/>
  <c r="V25" i="19"/>
  <c r="J15" i="19"/>
  <c r="AH25" i="19"/>
  <c r="AB15" i="19"/>
  <c r="P45" i="19"/>
  <c r="J35" i="19"/>
  <c r="J25" i="19"/>
  <c r="AH15" i="19"/>
  <c r="J55" i="19"/>
  <c r="AM66" i="1"/>
  <c r="AH35" i="19"/>
  <c r="J45" i="19"/>
  <c r="P35" i="19"/>
  <c r="V45" i="19"/>
  <c r="AB45" i="19"/>
  <c r="AH55" i="19"/>
  <c r="P15" i="19"/>
  <c r="V15" i="19"/>
  <c r="AH45" i="19"/>
  <c r="AB35" i="19"/>
  <c r="V35" i="19"/>
  <c r="AB55" i="19"/>
  <c r="AB25" i="19"/>
  <c r="P55" i="19"/>
  <c r="P25" i="19"/>
  <c r="V55" i="19"/>
  <c r="AL13" i="1" l="1"/>
  <c r="AK12" i="1"/>
  <c r="P46" i="19"/>
  <c r="P26" i="19"/>
  <c r="AH36" i="19"/>
  <c r="J6" i="19"/>
  <c r="AH46" i="19"/>
  <c r="V6" i="19"/>
  <c r="V46" i="19"/>
  <c r="J46" i="19"/>
  <c r="AB16" i="19"/>
  <c r="AH16" i="19"/>
  <c r="J26" i="19"/>
  <c r="AB26" i="19"/>
  <c r="AH26" i="19"/>
  <c r="V16" i="19"/>
  <c r="AB6" i="19"/>
  <c r="AB46" i="19"/>
  <c r="V26" i="19"/>
  <c r="AB36" i="19"/>
  <c r="J16" i="19"/>
  <c r="P36" i="19"/>
  <c r="AM11" i="1"/>
  <c r="P6" i="19"/>
  <c r="AH6" i="19"/>
  <c r="V36" i="19"/>
  <c r="P16" i="19"/>
  <c r="J36" i="19"/>
  <c r="AC46" i="19" l="1"/>
  <c r="Q36" i="19"/>
  <c r="K36" i="19"/>
  <c r="W26" i="19"/>
  <c r="AI46" i="19"/>
  <c r="W6" i="19"/>
  <c r="K46" i="19"/>
  <c r="AI16" i="19"/>
  <c r="AC36" i="19"/>
  <c r="AI6" i="19"/>
  <c r="W36" i="19"/>
  <c r="Q16" i="19"/>
  <c r="W46" i="19"/>
  <c r="Q6" i="19"/>
  <c r="K16" i="19"/>
  <c r="Q46" i="19"/>
  <c r="AM12" i="1"/>
  <c r="K6" i="19"/>
  <c r="Q26" i="19"/>
  <c r="AC6" i="19"/>
  <c r="W16" i="19"/>
  <c r="AI26" i="19"/>
  <c r="AC16" i="19"/>
  <c r="AI36" i="19"/>
  <c r="AC26" i="19"/>
  <c r="K26" i="19"/>
  <c r="AK13" i="1"/>
  <c r="AL15" i="1"/>
  <c r="AK15" i="1" s="1"/>
  <c r="L16" i="19" l="1"/>
  <c r="AD46" i="19"/>
  <c r="AD16" i="19"/>
  <c r="AM13" i="1"/>
  <c r="AD6" i="19"/>
  <c r="R36" i="19"/>
  <c r="AD26" i="19"/>
  <c r="AJ26" i="19"/>
  <c r="AJ36" i="19"/>
  <c r="AJ16" i="19"/>
  <c r="L36" i="19"/>
  <c r="X6" i="19"/>
  <c r="L46" i="19"/>
  <c r="X26" i="19"/>
  <c r="R6" i="19"/>
  <c r="R16" i="19"/>
  <c r="R26" i="19"/>
  <c r="X36" i="19"/>
  <c r="R46" i="19"/>
  <c r="AJ46" i="19"/>
  <c r="X16" i="19"/>
  <c r="AJ6" i="19"/>
  <c r="X46" i="19"/>
  <c r="AD36" i="19"/>
  <c r="L6" i="19"/>
  <c r="L26" i="19"/>
  <c r="M36" i="19"/>
  <c r="S26" i="19"/>
  <c r="Y16" i="19"/>
  <c r="AE6" i="19"/>
  <c r="M16" i="19"/>
  <c r="S36" i="19"/>
  <c r="Y26" i="19"/>
  <c r="AK26" i="19"/>
  <c r="M6" i="19"/>
  <c r="Y36" i="19"/>
  <c r="Y6" i="19"/>
  <c r="AE46" i="19"/>
  <c r="AK36" i="19"/>
  <c r="S46" i="19"/>
  <c r="AM15" i="1"/>
  <c r="AE26" i="19"/>
  <c r="AK46" i="19"/>
  <c r="M46" i="19"/>
  <c r="Y46" i="19"/>
  <c r="AE16" i="19"/>
  <c r="AK6" i="19"/>
  <c r="S16" i="19"/>
  <c r="AK16" i="19"/>
  <c r="S6" i="19"/>
  <c r="M26" i="19"/>
  <c r="AE3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<sst xmlns="http://schemas.openxmlformats.org/spreadsheetml/2006/main" count="431" uniqueCount="297">
  <si>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</si>
  <si>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</si>
  <si>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</si>
  <si>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</si>
  <si>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</si>
  <si>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</si>
  <si>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</si>
  <si>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</si>
  <si>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</si>
  <si>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</si>
  <si>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</si>
  <si>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</si>
  <si>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</si>
  <si>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</si>
  <si>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</si>
  <si>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</si>
  <si>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</si>
  <si>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</si>
  <si>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</si>
  <si>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</si>
  <si>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</si>
  <si>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</si>
  <si>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</si>
  <si>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</si>
  <si>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</si>
  <si>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</si>
  <si>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</si>
  <si>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</si>
  <si>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</si>
  <si>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</si>
  <si>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</si>
  <si>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</si>
  <si>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</si>
  <si>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</si>
  <si>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</si>
  <si>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</si>
  <si>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</si>
  <si>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</si>
  <si>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</si>
  <si>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</si>
  <si>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</si>
  <si>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</si>
  <si>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</si>
  <si>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</si>
  <si>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</si>
  <si>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</si>
  <si>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</si>
  <si>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</si>
  <si>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</si>
  <si>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</si>
  <si>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</si>
  <si>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</si>
  <si>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</si>
  <si>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</si>
  <si>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</si>
  <si>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</si>
  <si>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</si>
  <si>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</si>
  <si>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</si>
  <si>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</si>
  <si>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SISTEMA INTEGRADO DE GESTIÓN
PLANEACIÓN ESTRATEGICA
MAPA DE RIESGOS Y OPORTUNIDADES POR PROCESOS</t>
  </si>
  <si>
    <t>FECHA: 27/12/2024</t>
  </si>
  <si>
    <t>Proceso:</t>
  </si>
  <si>
    <t>GESTIÓN DE EDUCACIÓN AMBIENTAL Y PARTICIPACIÓN CIUDADANA</t>
  </si>
  <si>
    <t>Objetivo:</t>
  </si>
  <si>
    <t xml:space="preserve"> Planificar, organizar y gestionar la educación ambiental para el fortalecimiento de la cultura ambiental regional y la participación ciudadana.</t>
  </si>
  <si>
    <t>Alcance:</t>
  </si>
  <si>
    <r>
      <rPr>
        <sz val="14"/>
        <color theme="1"/>
        <rFont val="Arial Narrow"/>
        <family val="2"/>
      </rPr>
      <t xml:space="preserve">Aplica a todos los procesos del sistema de gestión de calidad de CORPOCESAR.   </t>
    </r>
    <r>
      <rPr>
        <sz val="18"/>
        <color theme="1"/>
        <rFont val="Arial Narrow"/>
        <family val="2"/>
      </rPr>
      <t xml:space="preserve"> </t>
    </r>
  </si>
  <si>
    <t>Identificación del riesgo y/o Oportunidad(es)</t>
  </si>
  <si>
    <t>Análisis del riesgo inherente</t>
  </si>
  <si>
    <t>Análisis de Oportunidades</t>
  </si>
  <si>
    <t>Evaluación del riesgo - Valoración de los controles</t>
  </si>
  <si>
    <t>Evaluación del riesgo - Nivel del riesgo residual</t>
  </si>
  <si>
    <t>Análisis de Oportunidades con Tratamiento</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</si>
  <si>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</si>
  <si>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</si>
  <si>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</si>
  <si>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</si>
  <si>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</si>
  <si>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</si>
  <si>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</si>
  <si>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</si>
  <si>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</si>
  <si>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</si>
  <si>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Calificación</t>
  </si>
  <si>
    <t>Evaluación</t>
  </si>
  <si>
    <t>No. Control</t>
  </si>
  <si>
    <t>Descripción del Control para Riesgos y/o Oportunidad(es)</t>
  </si>
  <si>
    <t>Atributos</t>
  </si>
  <si>
    <t>Probabilidad Residual</t>
  </si>
  <si>
    <t>Probabilidad Residual Final</t>
  </si>
  <si>
    <t>Impacto Residual Final</t>
  </si>
  <si>
    <t>Zona de Riesgo Final</t>
  </si>
  <si>
    <t>Responsable</t>
  </si>
  <si>
    <t>Fecha Implementación</t>
  </si>
  <si>
    <t>Fecha Seguimiento</t>
  </si>
  <si>
    <t>Seguimiento</t>
  </si>
  <si>
    <t>Objetivo Estratégico</t>
  </si>
  <si>
    <t>Contexto Estrategico Interno-Externo-Proceso</t>
  </si>
  <si>
    <t>Oportunidad (es)</t>
  </si>
  <si>
    <t>Consecuencia</t>
  </si>
  <si>
    <t>Probabilidad</t>
  </si>
  <si>
    <t>Nivel de la Oportunidad</t>
  </si>
  <si>
    <t>Zona de Oportunidad</t>
  </si>
  <si>
    <t>Tipo</t>
  </si>
  <si>
    <t>Implementación</t>
  </si>
  <si>
    <t>Documentación</t>
  </si>
  <si>
    <t>Frecuencia</t>
  </si>
  <si>
    <t>Evidencia</t>
  </si>
  <si>
    <t>Nivel de la oportunidad</t>
  </si>
  <si>
    <t>Zona de la Oportunidad con Tratamiento</t>
  </si>
  <si>
    <t>Administrar los recursos naturales renovables y el ambiente en el área de su jurisdicción, generando conocimiento y adelantando procesos de sensibilización que permitan su conservación, recuperación, manejo y uso sostenible.
Lograr la satisfacción de los diferentes actores sociales involucrados en la ejecución de la misión de la Corporación..</t>
  </si>
  <si>
    <t>Reputacional</t>
  </si>
  <si>
    <t xml:space="preserve">Economico
</t>
  </si>
  <si>
    <t>1. Deficiente autocontrol  en la revision previa.
2. No cumplir con las actividades planteadas. 
3. Inaplicabilidad de la norma.
 4. Falta de apoyo de la alta 
dirección para que el área financiera pueda cumplir con las acciones acordadas en el plan de mejoramiento.</t>
  </si>
  <si>
    <t>Descoordinación inter institucional en los entes territoriales para la implementación de la Politica Nacional de Educación Ambiental en los instrumentos de planificación territorial. De igual manera poca permanencia de los actores institucionales en el proceso, por ser en su mayoria de contratos.</t>
  </si>
  <si>
    <t xml:space="preserve">Probabilidad de no alcanzar la eficacia y eifciencia de los objetivos establecidos para cada una de las actividades educativas relativas al ambiente, cuando, debido a una o mas causas de las definidas,  no permiten alcanzar con efectividad y eficacia el cumplimiento de los objetivos especificos que se persiguen con el desarrollo de cada una de las actividades, sobre todo cuando los grupos de valor y grupos de interés tienen necesidades y expectativas deseosas de que sen cumplidas por la Corporación. </t>
  </si>
  <si>
    <t>Participación ciudadana como veedores ambientales</t>
  </si>
  <si>
    <t>Incumplimiento de los objetivos en las actividades de educación ambiental</t>
  </si>
  <si>
    <t>Ejecucion y Administracion de procesos</t>
  </si>
  <si>
    <t xml:space="preserve">     El riesgo afecta la imagen de la entidad con algunos usuarios de relevancia frente al logro de los objetivos</t>
  </si>
  <si>
    <t>Utilizar todas las estrategias para el acompañamiento institucional gubernamental y no gubernamental.</t>
  </si>
  <si>
    <t>Correctivo</t>
  </si>
  <si>
    <t>Manual</t>
  </si>
  <si>
    <t>Documentado</t>
  </si>
  <si>
    <t>Continua</t>
  </si>
  <si>
    <t>Con Registro</t>
  </si>
  <si>
    <t>Reducir (mitigar)</t>
  </si>
  <si>
    <t>Obtención recursos a través de gestión.</t>
  </si>
  <si>
    <t xml:space="preserve">Profesional
Coordinador GIT para la gestión de la educación ambiental y la participación ciudadana </t>
  </si>
  <si>
    <t>Semestral</t>
  </si>
  <si>
    <t>En curso</t>
  </si>
  <si>
    <t xml:space="preserve">Humano
</t>
  </si>
  <si>
    <t>Acompañar a los entes territoriales en el cumplimiento de sus metas enmarcadas en el PDM.</t>
  </si>
  <si>
    <t>Preventivo</t>
  </si>
  <si>
    <t>Desarrollar estrategías para buscar sentidos pertenencia y pertinencia en los actores internos y externos.</t>
  </si>
  <si>
    <t>Profesional
Coordinador GIT y Grupo para la gestión de la educación ambiental y la participación ciudadana, y otras dependencias</t>
  </si>
  <si>
    <t>Trimestral</t>
  </si>
  <si>
    <t xml:space="preserve">
Tecnologico</t>
  </si>
  <si>
    <t>Aumento en la participación del sector educativo en la integración de la educación en cambio climático para los proyectos educativos institucionales.</t>
  </si>
  <si>
    <t>Buscar alianzas con aliados que tengan fortaleza en este componente internos y externos.</t>
  </si>
  <si>
    <t xml:space="preserve">Finalizado </t>
  </si>
  <si>
    <t xml:space="preserve"> </t>
  </si>
  <si>
    <t>Comunicación permanente a traves de todos los medios de comunicación con los actores institucionales gubernamentales y no gubernamentales con derechos y deberes en lo ambiental.</t>
  </si>
  <si>
    <t>Acompañamiento a los grupos de valor y grupos de interes en los entes territoriales para el cumplimiento de sus necesidades y expectativas.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</si>
  <si>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</si>
  <si>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</si>
  <si>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</si>
  <si>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</si>
  <si>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</si>
  <si>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</si>
  <si>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</si>
  <si>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</si>
  <si>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</si>
  <si>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</si>
  <si>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</si>
  <si>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</si>
  <si>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</si>
  <si>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</si>
  <si>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</si>
  <si>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</si>
  <si>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</si>
  <si>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</si>
  <si>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</si>
  <si>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</si>
  <si>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</si>
  <si>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</si>
  <si>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</si>
  <si>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</si>
  <si>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</si>
  <si>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</si>
  <si>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</si>
  <si>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</si>
  <si>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</si>
  <si>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</si>
  <si>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</si>
  <si>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</si>
  <si>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</si>
  <si>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</si>
  <si>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</si>
  <si>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</si>
  <si>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</si>
  <si>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</si>
  <si>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</si>
  <si>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</si>
  <si>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</si>
  <si>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</si>
  <si>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</si>
  <si>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</si>
  <si>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</si>
  <si>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</si>
  <si>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</si>
  <si>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</si>
  <si>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</si>
  <si>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</si>
  <si>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</si>
  <si>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</si>
  <si>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</si>
  <si>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</si>
  <si>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</si>
  <si>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</si>
  <si>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</si>
  <si>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</si>
  <si>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</si>
  <si>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</si>
  <si>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</si>
  <si>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</si>
  <si>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</si>
  <si>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</si>
  <si>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</si>
  <si>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</si>
  <si>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</si>
  <si>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</si>
  <si>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</si>
  <si>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</si>
  <si>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</si>
  <si>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</si>
  <si>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</si>
  <si>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</si>
  <si>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</si>
  <si>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</si>
  <si>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</si>
  <si>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</si>
  <si>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</si>
  <si>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</si>
  <si>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</si>
  <si>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</si>
  <si>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</si>
  <si>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</si>
  <si>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</si>
  <si>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</si>
  <si>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</si>
  <si>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</si>
  <si>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</si>
  <si>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</si>
  <si>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</si>
  <si>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</si>
  <si>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</si>
  <si>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CRITERIOS DE EVALUACIÓN DE OPORTUNIDADES DEL SIG</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</si>
  <si>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</si>
  <si>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ALCANCE</t>
  </si>
  <si>
    <t>Esta matriz será aplicable para el análisis de las oportunidades identificadas en la matriz de Contexto Interno y Externo y/o las identificadas en el proceso de autoevaluación y/o auditorías al sistema.</t>
  </si>
  <si>
    <t>TABLA 1: Análisis de Oportunidades</t>
  </si>
  <si>
    <t>CLASIFICACION 
(De acuerdo a la probabilidad y el impacto)</t>
  </si>
  <si>
    <t>Criterio</t>
  </si>
  <si>
    <t>Evaluación (Valor)</t>
  </si>
  <si>
    <t xml:space="preserve">Alto </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</si>
  <si>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</si>
  <si>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≥10</t>
  </si>
  <si>
    <t xml:space="preserve">Medio </t>
  </si>
  <si>
    <t>Oportunidad cuyo aprovechamiento requiere recursos (Talento Humano, logísticos, tecnológicos, económicos), o que puede ameritar una mediana inversión, y afectar de forma importante el presupuesto.</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</si>
  <si>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</si>
  <si>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</si>
  <si>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</si>
  <si>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</si>
  <si>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</si>
  <si>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</si>
  <si>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</si>
  <si>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</si>
  <si>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</si>
  <si>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</si>
  <si>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</si>
  <si>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</si>
  <si>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</si>
  <si>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</si>
  <si>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</si>
  <si>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</si>
  <si>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</si>
  <si>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Aceptar</t>
  </si>
  <si>
    <t>Económico</t>
  </si>
  <si>
    <t>Evitar</t>
  </si>
  <si>
    <t>Reducir (compartir)</t>
  </si>
  <si>
    <t>Económico y Reputacional</t>
  </si>
  <si>
    <t>Plan de accion (solo para la opción reducir)</t>
  </si>
  <si>
    <t>Finalizado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</si>
  <si>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</si>
  <si>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</si>
  <si>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</si>
  <si>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</si>
  <si>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</si>
  <si>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</si>
  <si>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</si>
  <si>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</si>
  <si>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</si>
  <si>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</si>
  <si>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 xml:space="preserve">Faicilitar el asesoramiento permanente a los grupos de valor y grupos de interes asentados en los 25 municipios que integran el Departamento del Cesar.
</t>
  </si>
  <si>
    <t>Para la oportunidad: Acercamientos y apoyo a las instituciones educativas en la integración de la educación en cambio climático para los proyectos educativos institucionales.</t>
  </si>
  <si>
    <t xml:space="preserve"> Brindar Apoyo a las instituciones educativas, entes municipales, comunidad, en la integración de la educación en cambio climático</t>
  </si>
  <si>
    <t>Enero a Diciembre de 2025</t>
  </si>
  <si>
    <r>
      <rPr>
        <b/>
        <sz val="12"/>
        <color theme="1"/>
        <rFont val="Arial Narrow"/>
        <family val="2"/>
      </rPr>
      <t xml:space="preserve">CODIGO: </t>
    </r>
    <r>
      <rPr>
        <sz val="12"/>
        <color theme="1"/>
        <rFont val="Arial Narrow"/>
        <family val="2"/>
      </rPr>
      <t>PCE-01-F-02</t>
    </r>
  </si>
  <si>
    <r>
      <t xml:space="preserve">Versión: </t>
    </r>
    <r>
      <rPr>
        <sz val="12"/>
        <color theme="1"/>
        <rFont val="Arial Narrow"/>
        <family val="2"/>
      </rPr>
      <t>4.0</t>
    </r>
  </si>
  <si>
    <t>Fecha Actualización: 31/12/2025</t>
  </si>
  <si>
    <r>
      <t xml:space="preserve">Durante el transcurso de la vigencia y finalizando año, se llevaron a cabo alianzas con entes a nivel nacional,  municipal y departamental como lo son el MADS, con la Academia Colombiana de las Ciencias Exactas, Físicas y Naturales, ALEC- la SEM  para curso hibrido Educación para enfrentar el Cambio Climático además de instituciones Secretaria de Educación Departamental, Secretaria de Educación Municipal, Secretaria de Ambiente, JAC, coordinadores ambientales, UMATAS, jefes de núcleos, docentes dinamizadores PRAES, para el fortalecimiento de la educación ambiental y la participación ciudadana, estas reuniones se han llevado a cabo durante el año en curso y se cuenta con actas, listado de asistencia, registro fotográfico y pantallazos. Estas alianzas se hicieron con el fin de fortalecer el trabajo interinstitucional y abordar problemáticas de manera conjunta para encontrar posibles soluciones. 
</t>
    </r>
    <r>
      <rPr>
        <b/>
        <sz val="10"/>
        <color theme="1"/>
        <rFont val="Arial Narrow"/>
        <family val="2"/>
      </rPr>
      <t>Para la Oportunidad</t>
    </r>
    <r>
      <rPr>
        <sz val="10"/>
        <color theme="1"/>
        <rFont val="Arial Narrow"/>
        <family val="2"/>
      </rPr>
      <t xml:space="preserve">: En el mes de noviembre de 2025, la Coordinación de Educación Ambiental y Participación Ciudadana de Corpocesar realizó una serie de visitas a los municipios de El Copey, Bosconia, El Paso, Pailitas y el corregimiento Puerto Patiño en Aguachica, con el objetivo de fortalecer los procesos de gestión ambiental y promover prácticas sostenibles en las comunidades.
Durante las visitas, se brindó asistencia técnica en la implementación de estrategias clave del Sistema de Gestión Ambiental Municipal (SIGAM) y se revisó el rol y participación de los </t>
    </r>
    <r>
      <rPr>
        <b/>
        <sz val="10"/>
        <color theme="1"/>
        <rFont val="Arial Narrow"/>
        <family val="2"/>
      </rPr>
      <t>Veedores Ambientales</t>
    </r>
    <r>
      <rPr>
        <sz val="10"/>
        <color theme="1"/>
        <rFont val="Arial Narrow"/>
        <family val="2"/>
      </rPr>
      <t xml:space="preserve"> Comunitarios. Además, se entregaron árboles maderables en Pailitas y Puerto Patiño, contribuyendo al fortalecimiento de procesos de recuperación ambiental y reforestación.
Logros: – Entrega de 80 árboles maderables en Pailitas y 120 en Puerto Patiño.
– Asistencia técnica en la implementación de SIGAM, CIDEA, PRAES y PROCEDA.
– Fortalecimiento de la participación de los </t>
    </r>
    <r>
      <rPr>
        <b/>
        <sz val="10"/>
        <color theme="1"/>
        <rFont val="Arial Narrow"/>
        <family val="2"/>
      </rPr>
      <t>Veedores Ambientales Comunitarios</t>
    </r>
    <r>
      <rPr>
        <sz val="10"/>
        <color theme="1"/>
        <rFont val="Arial Narrow"/>
        <family val="2"/>
      </rPr>
      <t xml:space="preserve">.
– Programación de capacitaciones para fortalecer conocimientos y habilidades. 
Evidencia:  </t>
    </r>
    <r>
      <rPr>
        <sz val="10"/>
        <color theme="3" tint="0.39997558519241921"/>
        <rFont val="Arial Narrow"/>
        <family val="2"/>
      </rPr>
      <t>https://www.midiario.co/2025/12/02/corpocesar-fortalece-gestion-ambiental-en-cinco-municipios-del-cesar/</t>
    </r>
  </si>
  <si>
    <t>EL GIT participó en el Encuentro Educación Ambiental Cesar CIDEA, con el apoyo del MADS, este se llevó a cabo el 14 de noviembre del 2025 y se tienen como evidencia fotos, actas, listado de asistencia, se participó en la reunión virtual sobre los  Avances de la implementación acuerdo de Escazú el 25 de noviembre de 2025, se cuenta con pantallazos de estas actividades, se realizaron acercamientos virtuales sobre curso virtual educación para enfrentar el cambio climático, con alianzas con SEM, ALEC y CORPOCESAR, este se llevara a cabo durante el primer semestre 2026.</t>
  </si>
  <si>
    <t>Se buscó como aliado al Ministerio de Ambiente y Desarrollo Sostenible (MADS), los cuales brindaron asistencia técnica CIDEA y la Estrategia Nacional de Educación Ambiental y se llevó a cabo de manera presencial el día 14 de noviembre de 2025 el Encuentro Educación Ambiental Cesar CIDEA, este encuentro buscó el fortalecimiento y dinamización de los comités técnicos Interinstitucionales  de educación ambiental (CIDEA), del Cesar y de los municipios, participaron coordinadores ambientales de algunos municipios, asimismo la Secretaría de Ambiente Departamental y Secretaría de Educación Departamental. De igual forma durante el mes de octubre, noviembre y diciembre se llevaron a cabo reuniones de trabajo con la Academia Colombiana de las Ciencias Exactas, Físicas y Naturales, ALEC- la SEM y CORPOCESAR para curso virtual Educación para enfrentar el Cambio Climático, se realizó alianza con estudiantes de la UPC para trabajar en torno a la problemática del rio Guatapurí a través del proyecto Guatapurí Eco- vive.</t>
  </si>
  <si>
    <r>
      <t xml:space="preserve">En el marco de nuestra estrategia de educación ambiental y participación ciudadana, Corpocesar lideró una significativa jornada en la vereda La Iberia, municipio de Agustín Codazzi, con el propósito de proteger los ecosistemas locales y promover la cultura del cuidado ambiental en la comunidad. La actividad inició con un recorrido por los caminos que conducen al Caño Azul, siguiendo la ruta demarcada por el Comité Ambiental “Las Recoje Potes”, donde se recolectaron residuos sólidos que afectaban la biodiversidad y el paisaje natural del territorio. Como acción complementaria y sostenible, entregamos 100 árboles frutales a las familias de la comunidad, quienes asumieron el compromiso de sembrarlos en sus parcelas, garantizar su mantenimiento y reponerlos en caso de pérdida, firmando un acta que respalda su sentido de pertenencia y responsabilidad ambiental. Cada árbol se convierte en un símbolo de esperanza y vida, aportando a la recuperación del entorno, a la seguridad alimentaria y a la lucha contra el cambio climático. 
Evidencia: </t>
    </r>
    <r>
      <rPr>
        <sz val="10"/>
        <color theme="3" tint="0.39997558519241921"/>
        <rFont val="Arial Narrow"/>
        <family val="2"/>
      </rPr>
      <t>https://www.instagram.com/reel/DN6iHOFDyHP/?igsh=MWdyOWFpa2pnMmh4bg==</t>
    </r>
    <r>
      <rPr>
        <sz val="10"/>
        <color theme="1"/>
        <rFont val="Arial Narrow"/>
        <family val="2"/>
      </rPr>
      <t xml:space="preserve">
Durante la vigencia 2025, CORPOCESAR avanzó en la gestión de medidas integrales de adaptación y mitigación al cambio climático mediante la ejecución del proyecto denominado: “Implementación de medidas de adaptación y mitigación al cambio climático y 
recuperación del recurso ictiológico en ecosistemas priorizados en la jurisdicción de CORPOCESAR, departamento del Cesar”. </t>
    </r>
  </si>
  <si>
    <t>Durante los meses de octubre, noviembre y diciembre de 2025, se desarrollaron diversas actividades de educación ambiental y participación ciudadana en diferentes territorios del departamento del Cesar. Se realizó el acompañamiento a la feria EXPOCORPOCESAR, se participó en el primer encuentro de Educación Ambiental Cesar, con el acompañamiento del CIDEA Cesar y municipales, se acompañó a la IE Oswaldo Quintana en la conmemoración contra el Cambio Climático y a la IE Cesar Pompeyo en su reinado ecológico. Asimismo, se participó en un académico virtual, realizado por la Universidad distrital Francisco José de Caldas, el foro de Política Nacional de Educación Ambiental. Se participó de manera virtual en la reunión del MADS sobre los avances de la implementación acuerdo de Escazú.De igual forma, se adelantaron acciones en el balneario La Vega (Cesar), relacionadas con la creación de vigías ambientales, en acompañamiento de la estrategia de Educación Ambiental. Se realizaron reuniones de trabajo con la Academia Colombiana de las Ciencias Exactas, Físicas y Naturales, ALEC- la secretaria de Educación Municipal para curso hibrido Educación para enfrentar el Cambio Climático, dirigido a docentes y actores ambientales municipales, que se llevara a cabo en el primer semestre de 2026. En el corregimiento de El Jabo se llevaron a cabo una jornada de siembra y procesos de educación ambiental y entrega de chalecos a estudiantes formados como vigías ambientales, con la comunidad educativa de la Escuela Nueva de El Jabo, en Valledupar, se entregaron donaciones en la casa del adulto mayor sede Mayales y el acompañamiento a talleres comunitarios como Guatapurí Eco- vive con estudiantes del programa de sociología de la UPC y se realizaron reuniones de revisión PRAES con la SED, Todas las actividades ejecutadas cuentan con sus respectivos soportes, tales como actas, listados de asistencia, registros fotográficos y, en el caso de eventos virtuales, pantallazos que evidencian su realización.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</si>
</sst>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2"/>
      <color theme="1"/>
      <name val="Arial Narrow"/>
      <family val="2"/>
    </font>
    <font>
      <sz val="11"/>
      <color theme="1"/>
      <name val="Arial"/>
      <family val="2"/>
    </font>
    <font>
      <sz val="11"/>
      <color indexed="8"/>
      <name val="Calibri"/>
      <family val="2"/>
    </font>
    <font>
      <b/>
      <sz val="11"/>
      <color indexed="8"/>
      <name val="Arial Narrow"/>
      <family val="2"/>
    </font>
    <font>
      <sz val="11"/>
      <color indexed="8"/>
      <name val="Arial Narrow"/>
      <family val="2"/>
    </font>
    <font>
      <b/>
      <sz val="12"/>
      <color theme="0"/>
      <name val="Arial Narrow"/>
      <family val="2"/>
    </font>
    <font>
      <b/>
      <sz val="12"/>
      <color indexed="8"/>
      <name val="Arial Narrow"/>
      <family val="2"/>
    </font>
    <font>
      <sz val="12"/>
      <color indexed="8"/>
      <name val="Arial Narrow"/>
      <family val="2"/>
    </font>
    <font>
      <b/>
      <sz val="10"/>
      <color theme="1"/>
      <name val="Arial Narrow"/>
      <family val="2"/>
    </font>
    <font>
      <sz val="10"/>
      <color theme="3" tint="0.39997558519241921"/>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theme="9"/>
        <bgColor rgb="FF000000"/>
      </patternFill>
    </fill>
    <fill>
      <patternFill patternType="solid">
        <fgColor theme="0"/>
        <bgColor rgb="FF000000"/>
      </patternFill>
    </fill>
    <fill>
      <patternFill patternType="solid">
        <fgColor rgb="FFFFC000"/>
        <bgColor rgb="FF000000"/>
      </patternFill>
    </fill>
    <fill>
      <patternFill patternType="solid">
        <fgColor rgb="FF92D050"/>
        <bgColor rgb="FF000000"/>
      </patternFill>
    </fill>
    <fill>
      <patternFill patternType="solid">
        <fgColor rgb="FFFF9900"/>
        <bgColor indexed="64"/>
      </patternFill>
    </fill>
    <fill>
      <patternFill patternType="solid">
        <fgColor rgb="FFFFFF66"/>
        <bgColor rgb="FF000000"/>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1" fillId="0" borderId="0"/>
  </cellStyleXfs>
  <cellXfs count="515">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4" xfId="0" applyFont="1" applyBorder="1" applyAlignment="1" applyProtection="1">
      <alignment horizontal="center" vertical="top" textRotation="90"/>
      <protection locked="0"/>
    </xf>
    <xf numFmtId="0" fontId="1" fillId="0" borderId="6" xfId="0" applyFont="1" applyBorder="1" applyAlignment="1">
      <alignment horizontal="center" vertical="center"/>
    </xf>
    <xf numFmtId="0" fontId="4" fillId="2" borderId="8" xfId="0" applyFont="1" applyFill="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0" fontId="1" fillId="3" borderId="0" xfId="0" applyFont="1" applyFill="1" applyAlignment="1">
      <alignment horizontal="center" vertical="center" wrapText="1"/>
    </xf>
    <xf numFmtId="14" fontId="1" fillId="0" borderId="6" xfId="0" applyNumberFormat="1"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6" fillId="0" borderId="2" xfId="0" applyFont="1" applyBorder="1" applyAlignment="1" applyProtection="1">
      <alignment vertical="center" wrapText="1"/>
      <protection locked="0"/>
    </xf>
    <xf numFmtId="0" fontId="1" fillId="0" borderId="2" xfId="0" applyFont="1" applyBorder="1" applyAlignment="1" applyProtection="1">
      <alignment vertical="center"/>
      <protection locked="0"/>
    </xf>
    <xf numFmtId="0" fontId="8" fillId="3"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4" fillId="3" borderId="0" xfId="0" applyFont="1" applyFill="1" applyAlignment="1">
      <alignment horizontal="center" vertical="center" wrapText="1"/>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protection locked="0"/>
    </xf>
    <xf numFmtId="164" fontId="1" fillId="9" borderId="2" xfId="1" applyNumberFormat="1" applyFont="1" applyFill="1" applyBorder="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27" fillId="2" borderId="5" xfId="0" applyFont="1" applyFill="1" applyBorder="1" applyAlignment="1">
      <alignment horizontal="center" vertical="center" textRotation="90" wrapText="1"/>
    </xf>
    <xf numFmtId="0" fontId="26" fillId="0" borderId="29" xfId="0" applyFont="1" applyBorder="1" applyAlignment="1">
      <alignment horizontal="center" vertical="center"/>
    </xf>
    <xf numFmtId="0" fontId="26" fillId="0" borderId="0" xfId="0" applyFont="1" applyAlignment="1">
      <alignment horizontal="center" vertical="center"/>
    </xf>
    <xf numFmtId="0" fontId="60" fillId="3" borderId="13" xfId="5" applyFont="1" applyFill="1" applyBorder="1" applyAlignment="1">
      <alignment vertical="center"/>
    </xf>
    <xf numFmtId="0" fontId="60" fillId="3" borderId="0" xfId="5" applyFont="1" applyFill="1" applyAlignment="1">
      <alignment vertical="center"/>
    </xf>
    <xf numFmtId="0" fontId="60" fillId="3" borderId="15" xfId="5" applyFont="1" applyFill="1" applyBorder="1" applyAlignment="1">
      <alignment vertical="center"/>
    </xf>
    <xf numFmtId="0" fontId="60" fillId="3" borderId="17" xfId="5" applyFont="1" applyFill="1" applyBorder="1" applyAlignment="1">
      <alignment vertical="center"/>
    </xf>
    <xf numFmtId="0" fontId="62" fillId="17" borderId="33" xfId="6" applyFont="1" applyFill="1" applyBorder="1" applyAlignment="1">
      <alignment horizontal="center" vertical="center"/>
    </xf>
    <xf numFmtId="0" fontId="36" fillId="3" borderId="12" xfId="5" applyFont="1" applyFill="1" applyBorder="1" applyAlignment="1">
      <alignment vertical="center"/>
    </xf>
    <xf numFmtId="0" fontId="36" fillId="3" borderId="19" xfId="5" applyFont="1" applyFill="1" applyBorder="1" applyAlignment="1">
      <alignment vertical="center"/>
    </xf>
    <xf numFmtId="0" fontId="64" fillId="3" borderId="14" xfId="5" applyFont="1" applyFill="1" applyBorder="1" applyAlignment="1">
      <alignment vertical="center"/>
    </xf>
    <xf numFmtId="0" fontId="36" fillId="3" borderId="14" xfId="5" applyFont="1" applyFill="1" applyBorder="1" applyAlignment="1">
      <alignment vertical="center"/>
    </xf>
    <xf numFmtId="0" fontId="65" fillId="3" borderId="0" xfId="6" applyFont="1" applyFill="1" applyAlignment="1">
      <alignment horizontal="center" vertical="center"/>
    </xf>
    <xf numFmtId="0" fontId="66" fillId="3" borderId="0" xfId="6" applyFont="1" applyFill="1" applyAlignment="1">
      <alignment horizontal="center" vertical="center" wrapText="1"/>
    </xf>
    <xf numFmtId="0" fontId="66" fillId="3" borderId="0" xfId="6" applyFont="1" applyFill="1" applyAlignment="1">
      <alignment horizontal="center" vertical="center"/>
    </xf>
    <xf numFmtId="0" fontId="36" fillId="3" borderId="0" xfId="5" applyFont="1" applyFill="1" applyAlignment="1">
      <alignment horizontal="center" vertical="center" wrapText="1"/>
    </xf>
    <xf numFmtId="0" fontId="38" fillId="19" borderId="33" xfId="0" applyFont="1" applyFill="1" applyBorder="1" applyAlignment="1">
      <alignment horizontal="center" vertical="center" wrapText="1"/>
    </xf>
    <xf numFmtId="0" fontId="36" fillId="3" borderId="16" xfId="5" applyFont="1" applyFill="1" applyBorder="1" applyAlignment="1">
      <alignment vertical="center"/>
    </xf>
    <xf numFmtId="0" fontId="36" fillId="3" borderId="18" xfId="5" applyFont="1" applyFill="1" applyBorder="1" applyAlignment="1">
      <alignment vertical="center"/>
    </xf>
    <xf numFmtId="0" fontId="36" fillId="3" borderId="0" xfId="5" applyFont="1" applyFill="1" applyAlignment="1">
      <alignment vertical="center"/>
    </xf>
    <xf numFmtId="0" fontId="38" fillId="20" borderId="33" xfId="0" applyFont="1" applyFill="1" applyBorder="1" applyAlignment="1">
      <alignment horizontal="center" vertical="center" wrapText="1"/>
    </xf>
    <xf numFmtId="0" fontId="38" fillId="21" borderId="33" xfId="0" applyFont="1" applyFill="1" applyBorder="1" applyAlignment="1">
      <alignment horizontal="center" vertical="center" wrapText="1"/>
    </xf>
    <xf numFmtId="0" fontId="38" fillId="19" borderId="33" xfId="0" applyFont="1" applyFill="1" applyBorder="1" applyAlignment="1">
      <alignment horizontal="center" vertical="center"/>
    </xf>
    <xf numFmtId="0" fontId="66" fillId="5" borderId="33" xfId="6" applyFont="1" applyFill="1" applyBorder="1" applyAlignment="1">
      <alignment horizontal="center" vertical="center" wrapText="1"/>
    </xf>
    <xf numFmtId="0" fontId="66" fillId="8" borderId="33" xfId="6" applyFont="1" applyFill="1" applyBorder="1" applyAlignment="1">
      <alignment horizontal="center" vertical="center" wrapText="1"/>
    </xf>
    <xf numFmtId="0" fontId="66" fillId="4"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3" fillId="22" borderId="33" xfId="6" applyFont="1" applyFill="1" applyBorder="1" applyAlignment="1">
      <alignment horizontal="center" vertical="center" wrapText="1"/>
    </xf>
    <xf numFmtId="0" fontId="62" fillId="17" borderId="33" xfId="6" applyFont="1" applyFill="1" applyBorder="1" applyAlignment="1">
      <alignment horizontal="center" vertical="center" wrapText="1"/>
    </xf>
    <xf numFmtId="0" fontId="62" fillId="5" borderId="33" xfId="6" applyFont="1" applyFill="1" applyBorder="1" applyAlignment="1">
      <alignment horizontal="center" vertical="center"/>
    </xf>
    <xf numFmtId="0" fontId="62" fillId="22" borderId="33" xfId="6" applyFont="1" applyFill="1" applyBorder="1" applyAlignment="1">
      <alignment horizontal="center" vertical="center"/>
    </xf>
    <xf numFmtId="0" fontId="63" fillId="5" borderId="33" xfId="6" applyFont="1" applyFill="1" applyBorder="1" applyAlignment="1">
      <alignment horizontal="center" vertical="center" wrapText="1"/>
    </xf>
    <xf numFmtId="0" fontId="62" fillId="9" borderId="33" xfId="6" applyFont="1" applyFill="1" applyBorder="1" applyAlignment="1">
      <alignment horizontal="center" vertical="center"/>
    </xf>
    <xf numFmtId="0" fontId="63" fillId="9" borderId="33" xfId="6" applyFont="1" applyFill="1" applyBorder="1" applyAlignment="1">
      <alignment horizontal="center" vertical="center" wrapText="1"/>
    </xf>
    <xf numFmtId="0" fontId="63" fillId="9" borderId="33" xfId="6"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3" borderId="0" xfId="0" applyFont="1" applyFill="1" applyAlignment="1">
      <alignment horizontal="center" vertical="center"/>
    </xf>
    <xf numFmtId="0" fontId="4" fillId="0" borderId="4" xfId="0" applyFont="1" applyBorder="1" applyAlignment="1" applyProtection="1">
      <alignment horizontal="center" vertical="center"/>
      <protection hidden="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7" fillId="2" borderId="8" xfId="0" applyFont="1" applyFill="1" applyBorder="1" applyAlignment="1">
      <alignment horizontal="center" vertical="center" textRotation="90"/>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textRotation="90" wrapText="1"/>
    </xf>
    <xf numFmtId="0" fontId="38" fillId="15" borderId="45"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 fillId="3" borderId="33" xfId="0" applyFont="1" applyFill="1" applyBorder="1" applyAlignment="1">
      <alignment horizontal="justify" vertical="center" wrapText="1"/>
    </xf>
    <xf numFmtId="0" fontId="6" fillId="0" borderId="5" xfId="0" applyFont="1" applyBorder="1" applyAlignment="1" applyProtection="1">
      <alignment horizontal="center" vertical="center" wrapText="1"/>
      <protection locked="0"/>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4"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8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8" xfId="0" applyFont="1" applyFill="1" applyBorder="1" applyAlignment="1">
      <alignment horizontal="center" vertical="center" textRotation="90" wrapText="1"/>
    </xf>
    <xf numFmtId="0" fontId="4" fillId="2" borderId="89"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23" fillId="3" borderId="81" xfId="0" applyFont="1" applyFill="1" applyBorder="1" applyAlignment="1">
      <alignment horizontal="left" vertical="center" wrapText="1"/>
    </xf>
    <xf numFmtId="0" fontId="23"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36" fillId="3" borderId="76" xfId="0" applyFont="1" applyFill="1" applyBorder="1" applyAlignment="1">
      <alignment horizontal="center" vertical="center"/>
    </xf>
    <xf numFmtId="0" fontId="36" fillId="3" borderId="77" xfId="0" applyFont="1" applyFill="1" applyBorder="1" applyAlignment="1">
      <alignment horizontal="center" vertical="center"/>
    </xf>
    <xf numFmtId="0" fontId="36" fillId="3" borderId="75" xfId="0" applyFont="1" applyFill="1" applyBorder="1" applyAlignment="1">
      <alignment horizontal="center" vertical="center"/>
    </xf>
    <xf numFmtId="0" fontId="59" fillId="3" borderId="76" xfId="0" applyFont="1" applyFill="1" applyBorder="1" applyAlignment="1">
      <alignment horizontal="center" vertical="center"/>
    </xf>
    <xf numFmtId="0" fontId="59" fillId="3" borderId="77" xfId="0" applyFont="1" applyFill="1" applyBorder="1" applyAlignment="1">
      <alignment horizontal="center" vertical="center"/>
    </xf>
    <xf numFmtId="0" fontId="59" fillId="3" borderId="75" xfId="0" applyFont="1" applyFill="1" applyBorder="1" applyAlignment="1">
      <alignment horizontal="center" vertical="center"/>
    </xf>
    <xf numFmtId="0" fontId="67" fillId="3" borderId="76" xfId="0" applyFont="1" applyFill="1" applyBorder="1" applyAlignment="1">
      <alignment horizontal="center" vertical="center"/>
    </xf>
    <xf numFmtId="0" fontId="67" fillId="3" borderId="77" xfId="0" applyFont="1" applyFill="1" applyBorder="1" applyAlignment="1">
      <alignment horizontal="center" vertical="center"/>
    </xf>
    <xf numFmtId="0" fontId="67" fillId="3" borderId="75" xfId="0" applyFont="1" applyFill="1" applyBorder="1" applyAlignment="1">
      <alignment horizontal="center" vertical="center"/>
    </xf>
    <xf numFmtId="0" fontId="1" fillId="3" borderId="0" xfId="0" applyFont="1" applyFill="1" applyAlignment="1">
      <alignment horizontal="center" vertical="center"/>
    </xf>
    <xf numFmtId="0" fontId="4" fillId="2" borderId="33"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9" fontId="1" fillId="0" borderId="4" xfId="0" applyNumberFormat="1" applyFont="1" applyBorder="1" applyAlignment="1" applyProtection="1">
      <alignment horizontal="center" vertical="center" wrapText="1"/>
      <protection hidden="1"/>
    </xf>
    <xf numFmtId="9" fontId="1" fillId="0" borderId="8" xfId="0" applyNumberFormat="1" applyFont="1" applyBorder="1" applyAlignment="1" applyProtection="1">
      <alignment horizontal="center" vertical="center" wrapText="1"/>
      <protection hidden="1"/>
    </xf>
    <xf numFmtId="9" fontId="1" fillId="0" borderId="5" xfId="0" applyNumberFormat="1" applyFont="1" applyBorder="1" applyAlignment="1" applyProtection="1">
      <alignment horizontal="center" vertical="center" wrapText="1"/>
      <protection hidden="1"/>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0" fontId="4" fillId="0" borderId="8" xfId="0" applyFont="1" applyBorder="1" applyAlignment="1" applyProtection="1">
      <alignment horizontal="center" vertical="center" wrapText="1"/>
      <protection hidden="1"/>
    </xf>
    <xf numFmtId="0" fontId="4" fillId="0" borderId="5"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8" xfId="0" applyNumberFormat="1" applyFont="1" applyBorder="1" applyAlignment="1" applyProtection="1">
      <alignment horizontal="center" vertical="center" wrapText="1"/>
      <protection locked="0"/>
    </xf>
    <xf numFmtId="9" fontId="1" fillId="0" borderId="5" xfId="0" applyNumberFormat="1" applyFont="1" applyBorder="1" applyAlignment="1" applyProtection="1">
      <alignment horizontal="center" vertical="center" wrapText="1"/>
      <protection locked="0"/>
    </xf>
    <xf numFmtId="0" fontId="25" fillId="2" borderId="3" xfId="0" applyFont="1" applyFill="1" applyBorder="1" applyAlignment="1">
      <alignment horizontal="center" vertical="center"/>
    </xf>
    <xf numFmtId="0" fontId="25" fillId="2" borderId="31" xfId="0" applyFont="1" applyFill="1" applyBorder="1" applyAlignment="1">
      <alignment horizontal="center" vertical="center"/>
    </xf>
    <xf numFmtId="0" fontId="25" fillId="2" borderId="32"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7" xfId="0" applyFont="1" applyFill="1" applyBorder="1" applyAlignment="1">
      <alignment horizontal="center" vertical="center"/>
    </xf>
    <xf numFmtId="0" fontId="25" fillId="2" borderId="28" xfId="0" applyFont="1" applyFill="1" applyBorder="1" applyAlignment="1">
      <alignment horizontal="center" vertical="center"/>
    </xf>
    <xf numFmtId="0" fontId="25" fillId="2" borderId="29" xfId="0" applyFont="1" applyFill="1" applyBorder="1" applyAlignment="1">
      <alignment horizontal="center" vertical="center"/>
    </xf>
    <xf numFmtId="0" fontId="25" fillId="2" borderId="30" xfId="0" applyFont="1" applyFill="1" applyBorder="1" applyAlignment="1">
      <alignment horizontal="center" vertical="center"/>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1" fillId="0" borderId="5"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9" xfId="0" applyFont="1" applyBorder="1" applyAlignment="1">
      <alignment horizontal="center" vertical="center" wrapText="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4"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6" fillId="0" borderId="0" xfId="0" applyFont="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4" xfId="0" applyFont="1" applyBorder="1" applyAlignment="1">
      <alignment horizontal="center" vertical="center" wrapText="1"/>
    </xf>
    <xf numFmtId="0" fontId="44" fillId="0" borderId="0" xfId="0" applyFont="1" applyAlignment="1">
      <alignment horizontal="center" vertical="center"/>
    </xf>
    <xf numFmtId="0" fontId="44" fillId="0" borderId="14"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4" fillId="0" borderId="17" xfId="0" applyFont="1" applyBorder="1" applyAlignment="1">
      <alignment horizontal="center" vertical="center"/>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44" fillId="0" borderId="19" xfId="0" applyFont="1" applyBorder="1" applyAlignment="1">
      <alignment horizontal="center" vertical="center" wrapText="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59" fillId="14" borderId="35" xfId="5" applyFont="1" applyFill="1" applyBorder="1" applyAlignment="1">
      <alignment horizontal="center" vertical="center"/>
    </xf>
    <xf numFmtId="0" fontId="59" fillId="14" borderId="36" xfId="5" applyFont="1" applyFill="1" applyBorder="1" applyAlignment="1">
      <alignment horizontal="center" vertical="center"/>
    </xf>
    <xf numFmtId="0" fontId="59" fillId="14" borderId="47" xfId="5" applyFont="1" applyFill="1" applyBorder="1" applyAlignment="1">
      <alignment horizontal="center" vertical="center"/>
    </xf>
    <xf numFmtId="0" fontId="36" fillId="3" borderId="90"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1" xfId="5" applyFont="1" applyFill="1" applyBorder="1" applyAlignment="1">
      <alignment horizontal="center" vertical="center" wrapText="1"/>
    </xf>
    <xf numFmtId="0" fontId="64" fillId="16" borderId="35" xfId="5" applyFont="1" applyFill="1" applyBorder="1" applyAlignment="1">
      <alignment horizontal="center" vertical="center"/>
    </xf>
    <xf numFmtId="0" fontId="64" fillId="16" borderId="36" xfId="5" applyFont="1" applyFill="1" applyBorder="1" applyAlignment="1">
      <alignment horizontal="center" vertical="center"/>
    </xf>
    <xf numFmtId="0" fontId="64"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59" fillId="8" borderId="44" xfId="5" applyFont="1" applyFill="1" applyBorder="1" applyAlignment="1">
      <alignment horizontal="center" vertical="center" wrapText="1"/>
    </xf>
    <xf numFmtId="0" fontId="59" fillId="8" borderId="45" xfId="5" applyFont="1" applyFill="1" applyBorder="1" applyAlignment="1">
      <alignment horizontal="center" vertical="center" wrapText="1"/>
    </xf>
    <xf numFmtId="0" fontId="59"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5" fillId="8" borderId="33" xfId="6" applyFont="1" applyFill="1" applyBorder="1" applyAlignment="1">
      <alignment horizontal="center" vertical="center"/>
    </xf>
    <xf numFmtId="0" fontId="38" fillId="18" borderId="33" xfId="0" applyFont="1" applyFill="1" applyBorder="1" applyAlignment="1">
      <alignment horizontal="center" vertical="center" wrapText="1"/>
    </xf>
    <xf numFmtId="0" fontId="38" fillId="18" borderId="33"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17">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624320</xdr:colOff>
      <xdr:row>0</xdr:row>
      <xdr:rowOff>117763</xdr:rowOff>
    </xdr:from>
    <xdr:to>
      <xdr:col>3</xdr:col>
      <xdr:colOff>843418</xdr:colOff>
      <xdr:row>3</xdr:row>
      <xdr:rowOff>240850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91020" y="117763"/>
          <a:ext cx="2200298" cy="10660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nexo%2062.%20Mapa%20De%20Riesgos%20Gesti&#243;n%20Financiera%20(22-1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YOHASKY\AppData\Local\Temp\Rar$DIa7488.1270\Anexo%2065.%20Mapa%20De%20Riesgos%20Gesti&#243;n%20De%20Educaci&#243;n%20Ambiental%20(26-1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apas%20de%20riesgos_2025\2025_%20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Valoración_Evaluación Oportunid"/>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A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16" dataDxfId="115">
  <autoFilter ref="B209:C219" xr:uid="{00000000-0009-0000-0100-000001000000}"/>
  <tableColumns count="2">
    <tableColumn id="1" xr3:uid="{00000000-0010-0000-0000-000001000000}" name="Criterios" dataDxfId="114"/>
    <tableColumn id="2" xr3:uid="{00000000-0010-0000-0000-000002000000}" name="Subcriterios" dataDxfId="1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78" customWidth="1"/>
    <col min="2" max="3" width="24.7109375" style="78" customWidth="1"/>
    <col min="4" max="4" width="16" style="78" customWidth="1"/>
    <col min="5" max="5" width="24.7109375" style="78" customWidth="1"/>
    <col min="6" max="6" width="27.7109375" style="78" customWidth="1"/>
    <col min="7" max="8" width="24.7109375" style="78" customWidth="1"/>
    <col min="9" max="16384" width="11.42578125" style="78"/>
  </cols>
  <sheetData>
    <row r="1" spans="2:8" ht="15.75" thickBot="1" x14ac:dyDescent="0.3"/>
    <row r="2" spans="2:8" ht="18" x14ac:dyDescent="0.25">
      <c r="B2" s="327" t="s">
        <v>0</v>
      </c>
      <c r="C2" s="328"/>
      <c r="D2" s="328"/>
      <c r="E2" s="328"/>
      <c r="F2" s="328"/>
      <c r="G2" s="328"/>
      <c r="H2" s="329"/>
    </row>
    <row r="3" spans="2:8" x14ac:dyDescent="0.25">
      <c r="B3" s="79"/>
      <c r="C3" s="80"/>
      <c r="D3" s="80"/>
      <c r="E3" s="80"/>
      <c r="F3" s="80"/>
      <c r="G3" s="80"/>
      <c r="H3" s="81"/>
    </row>
    <row r="4" spans="2:8" ht="63" customHeight="1" x14ac:dyDescent="0.25">
      <c r="B4" s="330" t="s">
        <v>1</v>
      </c>
      <c r="C4" s="331"/>
      <c r="D4" s="331"/>
      <c r="E4" s="331"/>
      <c r="F4" s="331"/>
      <c r="G4" s="331"/>
      <c r="H4" s="332"/>
    </row>
    <row r="5" spans="2:8" ht="63" customHeight="1" x14ac:dyDescent="0.25">
      <c r="B5" s="333"/>
      <c r="C5" s="334"/>
      <c r="D5" s="334"/>
      <c r="E5" s="334"/>
      <c r="F5" s="334"/>
      <c r="G5" s="334"/>
      <c r="H5" s="335"/>
    </row>
    <row r="6" spans="2:8" ht="16.5" x14ac:dyDescent="0.25">
      <c r="B6" s="336" t="s">
        <v>2</v>
      </c>
      <c r="C6" s="337"/>
      <c r="D6" s="337"/>
      <c r="E6" s="337"/>
      <c r="F6" s="337"/>
      <c r="G6" s="337"/>
      <c r="H6" s="338"/>
    </row>
    <row r="7" spans="2:8" ht="95.25" customHeight="1" x14ac:dyDescent="0.25">
      <c r="B7" s="346" t="s">
        <v>3</v>
      </c>
      <c r="C7" s="347"/>
      <c r="D7" s="347"/>
      <c r="E7" s="347"/>
      <c r="F7" s="347"/>
      <c r="G7" s="347"/>
      <c r="H7" s="348"/>
    </row>
    <row r="8" spans="2:8" ht="16.5" x14ac:dyDescent="0.25">
      <c r="B8" s="111"/>
      <c r="C8" s="112"/>
      <c r="D8" s="112"/>
      <c r="E8" s="112"/>
      <c r="F8" s="112"/>
      <c r="G8" s="112"/>
      <c r="H8" s="113"/>
    </row>
    <row r="9" spans="2:8" ht="16.5" customHeight="1" x14ac:dyDescent="0.25">
      <c r="B9" s="339" t="s">
        <v>4</v>
      </c>
      <c r="C9" s="340"/>
      <c r="D9" s="340"/>
      <c r="E9" s="340"/>
      <c r="F9" s="340"/>
      <c r="G9" s="340"/>
      <c r="H9" s="341"/>
    </row>
    <row r="10" spans="2:8" ht="44.25" customHeight="1" x14ac:dyDescent="0.25">
      <c r="B10" s="339"/>
      <c r="C10" s="340"/>
      <c r="D10" s="340"/>
      <c r="E10" s="340"/>
      <c r="F10" s="340"/>
      <c r="G10" s="340"/>
      <c r="H10" s="341"/>
    </row>
    <row r="11" spans="2:8" ht="15.75" thickBot="1" x14ac:dyDescent="0.3">
      <c r="B11" s="100"/>
      <c r="C11" s="103"/>
      <c r="D11" s="108"/>
      <c r="E11" s="109"/>
      <c r="F11" s="109"/>
      <c r="G11" s="110"/>
      <c r="H11" s="104"/>
    </row>
    <row r="12" spans="2:8" ht="15.75" thickTop="1" x14ac:dyDescent="0.25">
      <c r="B12" s="100"/>
      <c r="C12" s="342" t="s">
        <v>5</v>
      </c>
      <c r="D12" s="343"/>
      <c r="E12" s="344" t="s">
        <v>6</v>
      </c>
      <c r="F12" s="345"/>
      <c r="G12" s="103"/>
      <c r="H12" s="104"/>
    </row>
    <row r="13" spans="2:8" ht="35.25" customHeight="1" x14ac:dyDescent="0.25">
      <c r="B13" s="100"/>
      <c r="C13" s="314" t="s">
        <v>7</v>
      </c>
      <c r="D13" s="315"/>
      <c r="E13" s="316" t="s">
        <v>8</v>
      </c>
      <c r="F13" s="317"/>
      <c r="G13" s="103"/>
      <c r="H13" s="104"/>
    </row>
    <row r="14" spans="2:8" ht="17.25" customHeight="1" x14ac:dyDescent="0.25">
      <c r="B14" s="100"/>
      <c r="C14" s="314" t="s">
        <v>9</v>
      </c>
      <c r="D14" s="315"/>
      <c r="E14" s="316" t="s">
        <v>10</v>
      </c>
      <c r="F14" s="317"/>
      <c r="G14" s="103"/>
      <c r="H14" s="104"/>
    </row>
    <row r="15" spans="2:8" ht="19.5" customHeight="1" x14ac:dyDescent="0.25">
      <c r="B15" s="100"/>
      <c r="C15" s="314" t="s">
        <v>11</v>
      </c>
      <c r="D15" s="315"/>
      <c r="E15" s="316" t="s">
        <v>12</v>
      </c>
      <c r="F15" s="317"/>
      <c r="G15" s="103"/>
      <c r="H15" s="104"/>
    </row>
    <row r="16" spans="2:8" ht="69.75" customHeight="1" x14ac:dyDescent="0.25">
      <c r="B16" s="100"/>
      <c r="C16" s="314" t="s">
        <v>13</v>
      </c>
      <c r="D16" s="315"/>
      <c r="E16" s="316" t="s">
        <v>14</v>
      </c>
      <c r="F16" s="317"/>
      <c r="G16" s="103"/>
      <c r="H16" s="104"/>
    </row>
    <row r="17" spans="2:8" ht="34.5" customHeight="1" x14ac:dyDescent="0.25">
      <c r="B17" s="100"/>
      <c r="C17" s="318" t="s">
        <v>15</v>
      </c>
      <c r="D17" s="319"/>
      <c r="E17" s="310" t="s">
        <v>16</v>
      </c>
      <c r="F17" s="311"/>
      <c r="G17" s="103"/>
      <c r="H17" s="104"/>
    </row>
    <row r="18" spans="2:8" ht="27.75" customHeight="1" x14ac:dyDescent="0.25">
      <c r="B18" s="100"/>
      <c r="C18" s="318" t="s">
        <v>17</v>
      </c>
      <c r="D18" s="319"/>
      <c r="E18" s="310" t="s">
        <v>18</v>
      </c>
      <c r="F18" s="311"/>
      <c r="G18" s="103"/>
      <c r="H18" s="104"/>
    </row>
    <row r="19" spans="2:8" ht="28.5" customHeight="1" x14ac:dyDescent="0.25">
      <c r="B19" s="100"/>
      <c r="C19" s="318" t="s">
        <v>19</v>
      </c>
      <c r="D19" s="319"/>
      <c r="E19" s="310" t="s">
        <v>20</v>
      </c>
      <c r="F19" s="311"/>
      <c r="G19" s="103"/>
      <c r="H19" s="104"/>
    </row>
    <row r="20" spans="2:8" ht="72.75" customHeight="1" x14ac:dyDescent="0.25">
      <c r="B20" s="100"/>
      <c r="C20" s="318" t="s">
        <v>21</v>
      </c>
      <c r="D20" s="319"/>
      <c r="E20" s="310" t="s">
        <v>22</v>
      </c>
      <c r="F20" s="311"/>
      <c r="G20" s="103"/>
      <c r="H20" s="104"/>
    </row>
    <row r="21" spans="2:8" ht="64.5" customHeight="1" x14ac:dyDescent="0.25">
      <c r="B21" s="100"/>
      <c r="C21" s="318" t="s">
        <v>23</v>
      </c>
      <c r="D21" s="319"/>
      <c r="E21" s="310" t="s">
        <v>24</v>
      </c>
      <c r="F21" s="311"/>
      <c r="G21" s="103"/>
      <c r="H21" s="104"/>
    </row>
    <row r="22" spans="2:8" ht="71.25" customHeight="1" x14ac:dyDescent="0.25">
      <c r="B22" s="100"/>
      <c r="C22" s="318" t="s">
        <v>25</v>
      </c>
      <c r="D22" s="319"/>
      <c r="E22" s="310" t="s">
        <v>26</v>
      </c>
      <c r="F22" s="311"/>
      <c r="G22" s="103"/>
      <c r="H22" s="104"/>
    </row>
    <row r="23" spans="2:8" ht="55.5" customHeight="1" x14ac:dyDescent="0.25">
      <c r="B23" s="100"/>
      <c r="C23" s="312" t="s">
        <v>27</v>
      </c>
      <c r="D23" s="313"/>
      <c r="E23" s="310" t="s">
        <v>28</v>
      </c>
      <c r="F23" s="311"/>
      <c r="G23" s="103"/>
      <c r="H23" s="104"/>
    </row>
    <row r="24" spans="2:8" ht="42" customHeight="1" x14ac:dyDescent="0.25">
      <c r="B24" s="100"/>
      <c r="C24" s="312" t="s">
        <v>29</v>
      </c>
      <c r="D24" s="313"/>
      <c r="E24" s="310" t="s">
        <v>30</v>
      </c>
      <c r="F24" s="311"/>
      <c r="G24" s="103"/>
      <c r="H24" s="104"/>
    </row>
    <row r="25" spans="2:8" ht="59.25" customHeight="1" x14ac:dyDescent="0.25">
      <c r="B25" s="100"/>
      <c r="C25" s="312" t="s">
        <v>31</v>
      </c>
      <c r="D25" s="313"/>
      <c r="E25" s="310" t="s">
        <v>32</v>
      </c>
      <c r="F25" s="311"/>
      <c r="G25" s="103"/>
      <c r="H25" s="104"/>
    </row>
    <row r="26" spans="2:8" ht="23.25" customHeight="1" x14ac:dyDescent="0.25">
      <c r="B26" s="100"/>
      <c r="C26" s="312" t="s">
        <v>33</v>
      </c>
      <c r="D26" s="313"/>
      <c r="E26" s="310" t="s">
        <v>34</v>
      </c>
      <c r="F26" s="311"/>
      <c r="G26" s="103"/>
      <c r="H26" s="104"/>
    </row>
    <row r="27" spans="2:8" ht="30.75" customHeight="1" x14ac:dyDescent="0.25">
      <c r="B27" s="100"/>
      <c r="C27" s="312" t="s">
        <v>35</v>
      </c>
      <c r="D27" s="313"/>
      <c r="E27" s="310" t="s">
        <v>36</v>
      </c>
      <c r="F27" s="311"/>
      <c r="G27" s="103"/>
      <c r="H27" s="104"/>
    </row>
    <row r="28" spans="2:8" ht="35.25" customHeight="1" x14ac:dyDescent="0.25">
      <c r="B28" s="100"/>
      <c r="C28" s="312" t="s">
        <v>37</v>
      </c>
      <c r="D28" s="313"/>
      <c r="E28" s="310" t="s">
        <v>38</v>
      </c>
      <c r="F28" s="311"/>
      <c r="G28" s="103"/>
      <c r="H28" s="104"/>
    </row>
    <row r="29" spans="2:8" ht="33" customHeight="1" x14ac:dyDescent="0.25">
      <c r="B29" s="100"/>
      <c r="C29" s="312" t="s">
        <v>37</v>
      </c>
      <c r="D29" s="313"/>
      <c r="E29" s="310" t="s">
        <v>38</v>
      </c>
      <c r="F29" s="311"/>
      <c r="G29" s="103"/>
      <c r="H29" s="104"/>
    </row>
    <row r="30" spans="2:8" ht="30" customHeight="1" x14ac:dyDescent="0.25">
      <c r="B30" s="100"/>
      <c r="C30" s="312" t="s">
        <v>39</v>
      </c>
      <c r="D30" s="313"/>
      <c r="E30" s="310" t="s">
        <v>40</v>
      </c>
      <c r="F30" s="311"/>
      <c r="G30" s="103"/>
      <c r="H30" s="104"/>
    </row>
    <row r="31" spans="2:8" ht="35.25" customHeight="1" x14ac:dyDescent="0.25">
      <c r="B31" s="100"/>
      <c r="C31" s="312" t="s">
        <v>41</v>
      </c>
      <c r="D31" s="313"/>
      <c r="E31" s="310" t="s">
        <v>42</v>
      </c>
      <c r="F31" s="311"/>
      <c r="G31" s="103"/>
      <c r="H31" s="104"/>
    </row>
    <row r="32" spans="2:8" ht="31.5" customHeight="1" x14ac:dyDescent="0.25">
      <c r="B32" s="100"/>
      <c r="C32" s="312" t="s">
        <v>43</v>
      </c>
      <c r="D32" s="313"/>
      <c r="E32" s="310" t="s">
        <v>44</v>
      </c>
      <c r="F32" s="311"/>
      <c r="G32" s="103"/>
      <c r="H32" s="104"/>
    </row>
    <row r="33" spans="2:8" ht="35.25" customHeight="1" x14ac:dyDescent="0.25">
      <c r="B33" s="100"/>
      <c r="C33" s="312" t="s">
        <v>45</v>
      </c>
      <c r="D33" s="313"/>
      <c r="E33" s="310" t="s">
        <v>46</v>
      </c>
      <c r="F33" s="311"/>
      <c r="G33" s="103"/>
      <c r="H33" s="104"/>
    </row>
    <row r="34" spans="2:8" ht="59.25" customHeight="1" x14ac:dyDescent="0.25">
      <c r="B34" s="100"/>
      <c r="C34" s="312" t="s">
        <v>47</v>
      </c>
      <c r="D34" s="313"/>
      <c r="E34" s="310" t="s">
        <v>48</v>
      </c>
      <c r="F34" s="311"/>
      <c r="G34" s="103"/>
      <c r="H34" s="104"/>
    </row>
    <row r="35" spans="2:8" ht="29.25" customHeight="1" x14ac:dyDescent="0.25">
      <c r="B35" s="100"/>
      <c r="C35" s="312" t="s">
        <v>49</v>
      </c>
      <c r="D35" s="313"/>
      <c r="E35" s="310" t="s">
        <v>50</v>
      </c>
      <c r="F35" s="311"/>
      <c r="G35" s="103"/>
      <c r="H35" s="104"/>
    </row>
    <row r="36" spans="2:8" ht="82.5" customHeight="1" x14ac:dyDescent="0.25">
      <c r="B36" s="100"/>
      <c r="C36" s="312" t="s">
        <v>51</v>
      </c>
      <c r="D36" s="313"/>
      <c r="E36" s="310" t="s">
        <v>52</v>
      </c>
      <c r="F36" s="311"/>
      <c r="G36" s="103"/>
      <c r="H36" s="104"/>
    </row>
    <row r="37" spans="2:8" ht="46.5" customHeight="1" x14ac:dyDescent="0.25">
      <c r="B37" s="100"/>
      <c r="C37" s="312" t="s">
        <v>53</v>
      </c>
      <c r="D37" s="313"/>
      <c r="E37" s="310" t="s">
        <v>54</v>
      </c>
      <c r="F37" s="311"/>
      <c r="G37" s="103"/>
      <c r="H37" s="104"/>
    </row>
    <row r="38" spans="2:8" ht="6.75" customHeight="1" thickBot="1" x14ac:dyDescent="0.3">
      <c r="B38" s="100"/>
      <c r="C38" s="323"/>
      <c r="D38" s="324"/>
      <c r="E38" s="325"/>
      <c r="F38" s="326"/>
      <c r="G38" s="103"/>
      <c r="H38" s="104"/>
    </row>
    <row r="39" spans="2:8" ht="15.75" thickTop="1" x14ac:dyDescent="0.25">
      <c r="B39" s="100"/>
      <c r="C39" s="101"/>
      <c r="D39" s="101"/>
      <c r="E39" s="102"/>
      <c r="F39" s="102"/>
      <c r="G39" s="103"/>
      <c r="H39" s="104"/>
    </row>
    <row r="40" spans="2:8" ht="21" customHeight="1" x14ac:dyDescent="0.25">
      <c r="B40" s="320" t="s">
        <v>55</v>
      </c>
      <c r="C40" s="321"/>
      <c r="D40" s="321"/>
      <c r="E40" s="321"/>
      <c r="F40" s="321"/>
      <c r="G40" s="321"/>
      <c r="H40" s="322"/>
    </row>
    <row r="41" spans="2:8" ht="20.25" customHeight="1" x14ac:dyDescent="0.25">
      <c r="B41" s="320" t="s">
        <v>56</v>
      </c>
      <c r="C41" s="321"/>
      <c r="D41" s="321"/>
      <c r="E41" s="321"/>
      <c r="F41" s="321"/>
      <c r="G41" s="321"/>
      <c r="H41" s="322"/>
    </row>
    <row r="42" spans="2:8" ht="20.25" customHeight="1" x14ac:dyDescent="0.25">
      <c r="B42" s="320" t="s">
        <v>57</v>
      </c>
      <c r="C42" s="321"/>
      <c r="D42" s="321"/>
      <c r="E42" s="321"/>
      <c r="F42" s="321"/>
      <c r="G42" s="321"/>
      <c r="H42" s="322"/>
    </row>
    <row r="43" spans="2:8" ht="20.25" customHeight="1" x14ac:dyDescent="0.25">
      <c r="B43" s="320" t="s">
        <v>58</v>
      </c>
      <c r="C43" s="321"/>
      <c r="D43" s="321"/>
      <c r="E43" s="321"/>
      <c r="F43" s="321"/>
      <c r="G43" s="321"/>
      <c r="H43" s="322"/>
    </row>
    <row r="44" spans="2:8" x14ac:dyDescent="0.25">
      <c r="B44" s="320" t="s">
        <v>59</v>
      </c>
      <c r="C44" s="321"/>
      <c r="D44" s="321"/>
      <c r="E44" s="321"/>
      <c r="F44" s="321"/>
      <c r="G44" s="321"/>
      <c r="H44" s="322"/>
    </row>
    <row r="45" spans="2:8" ht="15.75" thickBot="1" x14ac:dyDescent="0.3">
      <c r="B45" s="105"/>
      <c r="C45" s="106"/>
      <c r="D45" s="106"/>
      <c r="E45" s="106"/>
      <c r="F45" s="106"/>
      <c r="G45" s="106"/>
      <c r="H45" s="107"/>
    </row>
  </sheetData>
  <mergeCells count="64">
    <mergeCell ref="B2:H2"/>
    <mergeCell ref="B4:H5"/>
    <mergeCell ref="B6:H6"/>
    <mergeCell ref="B9:H10"/>
    <mergeCell ref="C12:D12"/>
    <mergeCell ref="E12:F12"/>
    <mergeCell ref="B7:H7"/>
    <mergeCell ref="C13:D13"/>
    <mergeCell ref="E13:F13"/>
    <mergeCell ref="C17:D17"/>
    <mergeCell ref="E17:F17"/>
    <mergeCell ref="C21:D21"/>
    <mergeCell ref="C18:D18"/>
    <mergeCell ref="C19:D19"/>
    <mergeCell ref="C20:D20"/>
    <mergeCell ref="E18:F18"/>
    <mergeCell ref="E19:F19"/>
    <mergeCell ref="E20:F20"/>
    <mergeCell ref="E21:F21"/>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33:D33"/>
    <mergeCell ref="B40:H40"/>
    <mergeCell ref="C29:D29"/>
    <mergeCell ref="E29:F29"/>
    <mergeCell ref="C30:D30"/>
    <mergeCell ref="E30:F30"/>
    <mergeCell ref="E33:F33"/>
    <mergeCell ref="C34:D34"/>
    <mergeCell ref="C35:D35"/>
    <mergeCell ref="E35:F35"/>
    <mergeCell ref="C36:D36"/>
    <mergeCell ref="E36:F36"/>
    <mergeCell ref="B41:H41"/>
    <mergeCell ref="C38:D38"/>
    <mergeCell ref="E38:F38"/>
    <mergeCell ref="C37:D37"/>
    <mergeCell ref="E37:F37"/>
    <mergeCell ref="E28:F28"/>
    <mergeCell ref="C28:D28"/>
    <mergeCell ref="C16:D16"/>
    <mergeCell ref="E16:F16"/>
    <mergeCell ref="C14:D14"/>
    <mergeCell ref="E14:F14"/>
    <mergeCell ref="C15:D15"/>
    <mergeCell ref="E15:F15"/>
    <mergeCell ref="E22:F22"/>
    <mergeCell ref="C22:D22"/>
    <mergeCell ref="C25:D25"/>
    <mergeCell ref="E25:F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74"/>
  <sheetViews>
    <sheetView tabSelected="1" topLeftCell="AL13" zoomScaleNormal="100" workbookViewId="0">
      <selection activeCell="AY15" sqref="AY15"/>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19.85546875" style="2" customWidth="1"/>
    <col min="6" max="6" width="32.140625" style="2" customWidth="1"/>
    <col min="7" max="7" width="32.42578125" style="2" customWidth="1"/>
    <col min="8" max="8" width="22" style="2" customWidth="1"/>
    <col min="9" max="9" width="20.7109375" style="2" customWidth="1"/>
    <col min="10" max="10" width="19" style="2" customWidth="1"/>
    <col min="11" max="11" width="17.85546875" style="2" customWidth="1"/>
    <col min="12" max="12" width="16.5703125" style="2" customWidth="1"/>
    <col min="13" max="13" width="6.28515625" style="2" bestFit="1" customWidth="1"/>
    <col min="14" max="14" width="27.28515625" style="2" bestFit="1" customWidth="1"/>
    <col min="15" max="15" width="12.5703125" style="2" customWidth="1"/>
    <col min="16" max="16" width="17.5703125" style="2" customWidth="1"/>
    <col min="17" max="17" width="6.28515625" style="2" bestFit="1" customWidth="1"/>
    <col min="18" max="18" width="16" style="2" customWidth="1"/>
    <col min="19" max="19" width="7.28515625" style="2" customWidth="1"/>
    <col min="20" max="20" width="11.140625" style="2" customWidth="1"/>
    <col min="21" max="21" width="8.140625" style="2" customWidth="1"/>
    <col min="22" max="22" width="9.85546875" style="2" customWidth="1"/>
    <col min="23" max="23" width="12.7109375" style="2" customWidth="1"/>
    <col min="24" max="24" width="13.140625" style="2" customWidth="1"/>
    <col min="25" max="25" width="5.85546875" style="2" customWidth="1"/>
    <col min="26" max="26" width="31" style="3"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8.285156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0" width="7.28515625" style="2" customWidth="1"/>
    <col min="41" max="41" width="7.28515625" style="1" customWidth="1"/>
    <col min="42" max="42" width="4.28515625" style="1" customWidth="1"/>
    <col min="43" max="43" width="6.28515625" style="1" customWidth="1"/>
    <col min="44" max="44" width="6.42578125" style="1" customWidth="1"/>
    <col min="45" max="45" width="5.7109375" style="1" customWidth="1"/>
    <col min="46" max="46" width="10" style="1" customWidth="1"/>
    <col min="47" max="47" width="23" style="2" customWidth="1"/>
    <col min="48" max="48" width="18.85546875" style="2" customWidth="1"/>
    <col min="49" max="49" width="16.85546875" style="2" customWidth="1"/>
    <col min="50" max="50" width="14.85546875" style="2" customWidth="1"/>
    <col min="51" max="51" width="91" style="2" customWidth="1"/>
    <col min="52" max="52" width="17.28515625" style="2" customWidth="1"/>
    <col min="53" max="53" width="14.7109375" style="142" customWidth="1"/>
    <col min="54" max="54" width="21.42578125" style="2" customWidth="1"/>
    <col min="55" max="55" width="11.42578125" style="2"/>
    <col min="56" max="16384" width="11.42578125" style="1"/>
  </cols>
  <sheetData>
    <row r="1" spans="1:84" ht="27" customHeight="1" x14ac:dyDescent="0.3">
      <c r="A1" s="228"/>
      <c r="B1" s="228"/>
      <c r="C1" s="228"/>
      <c r="D1" s="228"/>
      <c r="E1" s="228"/>
      <c r="F1" s="229" t="s">
        <v>60</v>
      </c>
      <c r="G1" s="228"/>
      <c r="H1" s="228"/>
      <c r="I1" s="228"/>
      <c r="J1" s="228"/>
      <c r="K1" s="228"/>
      <c r="L1" s="228"/>
      <c r="M1" s="228"/>
      <c r="N1" s="230" t="s">
        <v>289</v>
      </c>
      <c r="O1" s="231"/>
      <c r="P1" s="231"/>
      <c r="Q1" s="231"/>
      <c r="R1" s="232"/>
      <c r="Y1" s="118"/>
      <c r="Z1" s="117"/>
      <c r="AA1" s="118"/>
      <c r="AB1" s="118"/>
      <c r="AC1" s="118"/>
      <c r="AD1" s="118"/>
      <c r="AE1" s="118"/>
      <c r="AF1" s="118"/>
      <c r="AG1" s="118"/>
      <c r="AH1" s="118"/>
      <c r="AI1" s="118"/>
      <c r="AJ1" s="118"/>
      <c r="AK1" s="118"/>
      <c r="AL1" s="118"/>
      <c r="AM1" s="118"/>
      <c r="AN1" s="118"/>
      <c r="AU1" s="118"/>
      <c r="AV1" s="118"/>
      <c r="AW1" s="118"/>
      <c r="AX1" s="118"/>
      <c r="AY1" s="118"/>
      <c r="AZ1" s="118"/>
      <c r="BA1" s="120"/>
      <c r="BB1" s="183"/>
      <c r="BC1" s="183"/>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row>
    <row r="2" spans="1:84" ht="23.25" customHeight="1" x14ac:dyDescent="0.3">
      <c r="A2" s="228"/>
      <c r="B2" s="228"/>
      <c r="C2" s="228"/>
      <c r="D2" s="228"/>
      <c r="E2" s="228"/>
      <c r="F2" s="228"/>
      <c r="G2" s="228"/>
      <c r="H2" s="228"/>
      <c r="I2" s="228"/>
      <c r="J2" s="228"/>
      <c r="K2" s="228"/>
      <c r="L2" s="228"/>
      <c r="M2" s="228"/>
      <c r="N2" s="233" t="s">
        <v>290</v>
      </c>
      <c r="O2" s="234"/>
      <c r="P2" s="234"/>
      <c r="Q2" s="234"/>
      <c r="R2" s="235"/>
      <c r="S2" s="147"/>
      <c r="T2" s="147"/>
      <c r="U2" s="147"/>
      <c r="V2" s="147"/>
      <c r="W2" s="147"/>
      <c r="X2" s="147"/>
      <c r="Y2" s="118"/>
      <c r="Z2" s="117"/>
      <c r="AA2" s="118"/>
      <c r="AB2" s="118"/>
      <c r="AC2" s="118"/>
      <c r="AD2" s="118"/>
      <c r="AE2" s="118"/>
      <c r="AF2" s="118"/>
      <c r="AG2" s="118"/>
      <c r="AH2" s="118"/>
      <c r="AI2" s="118"/>
      <c r="AJ2" s="118"/>
      <c r="AK2" s="118"/>
      <c r="AL2" s="118"/>
      <c r="AM2" s="118"/>
      <c r="AN2" s="118"/>
      <c r="AO2" s="123"/>
      <c r="AP2" s="123"/>
      <c r="AQ2" s="123"/>
      <c r="AR2" s="123"/>
      <c r="AS2" s="123"/>
      <c r="AT2" s="123"/>
      <c r="AU2" s="118"/>
      <c r="AV2" s="118"/>
      <c r="AW2" s="118"/>
      <c r="AX2" s="118"/>
      <c r="AY2" s="118"/>
      <c r="AZ2" s="118"/>
      <c r="BA2" s="120"/>
      <c r="BB2" s="183"/>
      <c r="BC2" s="183"/>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row>
    <row r="3" spans="1:84" ht="24" customHeight="1" x14ac:dyDescent="0.3">
      <c r="A3" s="228"/>
      <c r="B3" s="228"/>
      <c r="C3" s="228"/>
      <c r="D3" s="228"/>
      <c r="E3" s="228"/>
      <c r="F3" s="228"/>
      <c r="G3" s="228"/>
      <c r="H3" s="228"/>
      <c r="I3" s="228"/>
      <c r="J3" s="228"/>
      <c r="K3" s="228"/>
      <c r="L3" s="228"/>
      <c r="M3" s="228"/>
      <c r="N3" s="233" t="s">
        <v>61</v>
      </c>
      <c r="O3" s="234"/>
      <c r="P3" s="234"/>
      <c r="Q3" s="234"/>
      <c r="R3" s="235"/>
      <c r="S3" s="148"/>
      <c r="T3" s="148"/>
      <c r="U3" s="148"/>
      <c r="V3" s="148"/>
      <c r="W3" s="148"/>
      <c r="X3" s="148"/>
      <c r="Y3" s="118"/>
      <c r="Z3" s="117"/>
      <c r="AA3" s="118"/>
      <c r="AB3" s="118"/>
      <c r="AC3" s="118"/>
      <c r="AD3" s="118"/>
      <c r="AE3" s="118"/>
      <c r="AF3" s="118"/>
      <c r="AG3" s="118"/>
      <c r="AH3" s="118"/>
      <c r="AI3" s="118"/>
      <c r="AJ3" s="118"/>
      <c r="AK3" s="118"/>
      <c r="AL3" s="118"/>
      <c r="AM3" s="118"/>
      <c r="AN3" s="118"/>
      <c r="AO3" s="124"/>
      <c r="AP3" s="124"/>
      <c r="AQ3" s="124"/>
      <c r="AR3" s="124"/>
      <c r="AS3" s="124"/>
      <c r="AT3" s="124"/>
      <c r="AU3" s="118"/>
      <c r="AV3" s="118"/>
      <c r="AW3" s="118"/>
      <c r="AX3" s="118"/>
      <c r="AY3" s="118"/>
      <c r="AZ3" s="118"/>
      <c r="BA3" s="120"/>
      <c r="BB3" s="183"/>
      <c r="BC3" s="183"/>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row>
    <row r="4" spans="1:84" ht="28.15" customHeight="1" x14ac:dyDescent="0.3">
      <c r="A4" s="228"/>
      <c r="B4" s="228"/>
      <c r="C4" s="228"/>
      <c r="D4" s="228"/>
      <c r="E4" s="228"/>
      <c r="F4" s="228"/>
      <c r="G4" s="228"/>
      <c r="H4" s="228"/>
      <c r="I4" s="228"/>
      <c r="J4" s="228"/>
      <c r="K4" s="228"/>
      <c r="L4" s="228"/>
      <c r="M4" s="228"/>
      <c r="N4" s="236" t="s">
        <v>291</v>
      </c>
      <c r="O4" s="237"/>
      <c r="P4" s="237"/>
      <c r="Q4" s="237"/>
      <c r="R4" s="238"/>
      <c r="S4" s="183"/>
      <c r="T4" s="183"/>
      <c r="U4" s="183"/>
      <c r="V4" s="183"/>
      <c r="W4" s="183"/>
      <c r="X4" s="183"/>
      <c r="Y4" s="183"/>
      <c r="Z4" s="24"/>
      <c r="AA4" s="183"/>
      <c r="AB4" s="183"/>
      <c r="AC4" s="183"/>
      <c r="AD4" s="183"/>
      <c r="AE4" s="183"/>
      <c r="AF4" s="183"/>
      <c r="AG4" s="183"/>
      <c r="AH4" s="183"/>
      <c r="AI4" s="183"/>
      <c r="AJ4" s="183"/>
      <c r="AK4" s="183"/>
      <c r="AL4" s="183"/>
      <c r="AM4" s="183"/>
      <c r="AN4" s="183"/>
      <c r="AO4" s="7"/>
      <c r="AP4" s="7"/>
      <c r="AQ4" s="7"/>
      <c r="AR4" s="7"/>
      <c r="AS4" s="7"/>
      <c r="AT4" s="7"/>
      <c r="AU4" s="183"/>
      <c r="AV4" s="183"/>
      <c r="AW4" s="183"/>
      <c r="AX4" s="183"/>
      <c r="AY4" s="183"/>
      <c r="AZ4" s="183"/>
      <c r="BA4" s="120"/>
      <c r="BB4" s="183"/>
      <c r="BC4" s="183"/>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row>
    <row r="5" spans="1:84" ht="21" customHeight="1" x14ac:dyDescent="0.3">
      <c r="A5" s="271" t="s">
        <v>62</v>
      </c>
      <c r="B5" s="272"/>
      <c r="C5" s="273"/>
      <c r="D5" s="219" t="s">
        <v>63</v>
      </c>
      <c r="E5" s="220"/>
      <c r="F5" s="220"/>
      <c r="G5" s="220"/>
      <c r="H5" s="220"/>
      <c r="I5" s="220"/>
      <c r="J5" s="220"/>
      <c r="K5" s="220"/>
      <c r="L5" s="220"/>
      <c r="M5" s="220"/>
      <c r="N5" s="220"/>
      <c r="O5" s="220"/>
      <c r="P5" s="220"/>
      <c r="Q5" s="220"/>
      <c r="R5" s="221"/>
      <c r="S5" s="127"/>
      <c r="T5" s="127"/>
      <c r="U5" s="127"/>
      <c r="V5" s="127"/>
      <c r="W5" s="127"/>
      <c r="X5" s="127"/>
      <c r="Y5" s="239"/>
      <c r="Z5" s="239"/>
      <c r="AA5" s="239"/>
      <c r="AB5" s="183"/>
      <c r="AC5" s="183"/>
      <c r="AD5" s="183"/>
      <c r="AE5" s="183"/>
      <c r="AF5" s="183"/>
      <c r="AG5" s="183"/>
      <c r="AH5" s="183"/>
      <c r="AI5" s="183"/>
      <c r="AJ5" s="183"/>
      <c r="AK5" s="183"/>
      <c r="AL5" s="183"/>
      <c r="AM5" s="183"/>
      <c r="AN5" s="183"/>
      <c r="AO5" s="7"/>
      <c r="AP5" s="7"/>
      <c r="AQ5" s="7"/>
      <c r="AR5" s="7"/>
      <c r="AS5" s="7"/>
      <c r="AT5" s="7"/>
      <c r="AU5" s="183"/>
      <c r="AV5" s="183"/>
      <c r="AW5" s="183"/>
      <c r="AX5" s="183"/>
      <c r="AY5" s="183"/>
      <c r="AZ5" s="183"/>
      <c r="BA5" s="120"/>
      <c r="BB5" s="183"/>
      <c r="BC5" s="183"/>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row>
    <row r="6" spans="1:84" ht="17.25" customHeight="1" x14ac:dyDescent="0.3">
      <c r="A6" s="274" t="s">
        <v>64</v>
      </c>
      <c r="B6" s="275"/>
      <c r="C6" s="276"/>
      <c r="D6" s="222" t="s">
        <v>65</v>
      </c>
      <c r="E6" s="223"/>
      <c r="F6" s="223"/>
      <c r="G6" s="223"/>
      <c r="H6" s="223"/>
      <c r="I6" s="223"/>
      <c r="J6" s="223"/>
      <c r="K6" s="223"/>
      <c r="L6" s="223"/>
      <c r="M6" s="223"/>
      <c r="N6" s="223"/>
      <c r="O6" s="223"/>
      <c r="P6" s="223"/>
      <c r="Q6" s="223"/>
      <c r="R6" s="224"/>
      <c r="S6" s="128"/>
      <c r="T6" s="128"/>
      <c r="U6" s="128"/>
      <c r="V6" s="128"/>
      <c r="W6" s="128"/>
      <c r="X6" s="128"/>
      <c r="Y6" s="183"/>
      <c r="Z6" s="24"/>
      <c r="AA6" s="183"/>
      <c r="AB6" s="183"/>
      <c r="AC6" s="183"/>
      <c r="AD6" s="183"/>
      <c r="AE6" s="183"/>
      <c r="AF6" s="183"/>
      <c r="AG6" s="183"/>
      <c r="AH6" s="183"/>
      <c r="AI6" s="183"/>
      <c r="AJ6" s="183"/>
      <c r="AK6" s="183"/>
      <c r="AL6" s="183"/>
      <c r="AM6" s="183"/>
      <c r="AN6" s="183"/>
      <c r="AO6" s="7"/>
      <c r="AP6" s="7"/>
      <c r="AQ6" s="7"/>
      <c r="AR6" s="7"/>
      <c r="AS6" s="7"/>
      <c r="AT6" s="7"/>
      <c r="AU6" s="183"/>
      <c r="AV6" s="183"/>
      <c r="AW6" s="183"/>
      <c r="AX6" s="183"/>
      <c r="AY6" s="183"/>
      <c r="AZ6" s="183"/>
      <c r="BA6" s="120"/>
      <c r="BB6" s="183"/>
      <c r="BC6" s="183"/>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row>
    <row r="7" spans="1:84" ht="21.75" customHeight="1" x14ac:dyDescent="0.3">
      <c r="A7" s="277" t="s">
        <v>66</v>
      </c>
      <c r="B7" s="278"/>
      <c r="C7" s="279"/>
      <c r="D7" s="225" t="s">
        <v>67</v>
      </c>
      <c r="E7" s="226"/>
      <c r="F7" s="226"/>
      <c r="G7" s="226"/>
      <c r="H7" s="226"/>
      <c r="I7" s="226"/>
      <c r="J7" s="226"/>
      <c r="K7" s="226"/>
      <c r="L7" s="226"/>
      <c r="M7" s="226"/>
      <c r="N7" s="226"/>
      <c r="O7" s="226"/>
      <c r="P7" s="226"/>
      <c r="Q7" s="226"/>
      <c r="R7" s="227"/>
      <c r="S7" s="128"/>
      <c r="T7" s="128"/>
      <c r="U7" s="128"/>
      <c r="V7" s="128"/>
      <c r="W7" s="128"/>
      <c r="X7" s="128"/>
      <c r="Y7" s="183"/>
      <c r="Z7" s="24"/>
      <c r="AA7" s="183"/>
      <c r="AB7" s="183"/>
      <c r="AC7" s="183"/>
      <c r="AD7" s="183"/>
      <c r="AE7" s="183"/>
      <c r="AF7" s="183"/>
      <c r="AG7" s="183"/>
      <c r="AH7" s="183"/>
      <c r="AI7" s="183"/>
      <c r="AJ7" s="183"/>
      <c r="AK7" s="183"/>
      <c r="AL7" s="183"/>
      <c r="AM7" s="183"/>
      <c r="AN7" s="183"/>
      <c r="AO7" s="7"/>
      <c r="AP7" s="7"/>
      <c r="AQ7" s="7"/>
      <c r="AR7" s="7"/>
      <c r="AS7" s="7"/>
      <c r="AT7" s="7"/>
      <c r="AU7" s="183"/>
      <c r="AV7" s="183"/>
      <c r="AW7" s="183"/>
      <c r="AX7" s="183"/>
      <c r="AY7" s="183"/>
      <c r="AZ7" s="183"/>
      <c r="BA7" s="120"/>
      <c r="BB7" s="183"/>
      <c r="BC7" s="183"/>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row>
    <row r="8" spans="1:84" x14ac:dyDescent="0.3">
      <c r="A8" s="240" t="s">
        <v>68</v>
      </c>
      <c r="B8" s="240"/>
      <c r="C8" s="240"/>
      <c r="D8" s="240"/>
      <c r="E8" s="240"/>
      <c r="F8" s="240"/>
      <c r="G8" s="240"/>
      <c r="H8" s="240"/>
      <c r="I8" s="240"/>
      <c r="J8" s="240"/>
      <c r="K8" s="240"/>
      <c r="L8" s="240" t="s">
        <v>69</v>
      </c>
      <c r="M8" s="240"/>
      <c r="N8" s="240"/>
      <c r="O8" s="240"/>
      <c r="P8" s="240"/>
      <c r="Q8" s="240"/>
      <c r="R8" s="240"/>
      <c r="S8" s="203" t="s">
        <v>70</v>
      </c>
      <c r="T8" s="204"/>
      <c r="U8" s="204"/>
      <c r="V8" s="204"/>
      <c r="W8" s="204"/>
      <c r="X8" s="205"/>
      <c r="Y8" s="241" t="s">
        <v>71</v>
      </c>
      <c r="Z8" s="241"/>
      <c r="AA8" s="241"/>
      <c r="AB8" s="241"/>
      <c r="AC8" s="241"/>
      <c r="AD8" s="241"/>
      <c r="AE8" s="241"/>
      <c r="AF8" s="241"/>
      <c r="AG8" s="242"/>
      <c r="AH8" s="243" t="s">
        <v>72</v>
      </c>
      <c r="AI8" s="241"/>
      <c r="AJ8" s="241"/>
      <c r="AK8" s="241"/>
      <c r="AL8" s="241"/>
      <c r="AM8" s="241"/>
      <c r="AN8" s="242"/>
      <c r="AO8" s="203" t="s">
        <v>73</v>
      </c>
      <c r="AP8" s="204"/>
      <c r="AQ8" s="204"/>
      <c r="AR8" s="204"/>
      <c r="AS8" s="209"/>
      <c r="AT8" s="209"/>
      <c r="AU8" s="243" t="s">
        <v>74</v>
      </c>
      <c r="AV8" s="241"/>
      <c r="AW8" s="241"/>
      <c r="AX8" s="241"/>
      <c r="AY8" s="241"/>
      <c r="AZ8" s="242"/>
      <c r="BA8" s="120"/>
      <c r="BB8" s="183"/>
      <c r="BC8" s="183"/>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row>
    <row r="9" spans="1:84" ht="16.5" customHeight="1" x14ac:dyDescent="0.3">
      <c r="A9" s="280" t="s">
        <v>75</v>
      </c>
      <c r="B9" s="194"/>
      <c r="C9" s="283" t="s">
        <v>15</v>
      </c>
      <c r="D9" s="195"/>
      <c r="E9" s="217" t="s">
        <v>76</v>
      </c>
      <c r="F9" s="217" t="s">
        <v>77</v>
      </c>
      <c r="G9" s="283" t="s">
        <v>21</v>
      </c>
      <c r="H9" s="116"/>
      <c r="I9" s="116"/>
      <c r="J9" s="282" t="s">
        <v>23</v>
      </c>
      <c r="K9" s="217" t="s">
        <v>78</v>
      </c>
      <c r="L9" s="282" t="s">
        <v>79</v>
      </c>
      <c r="M9" s="288" t="s">
        <v>80</v>
      </c>
      <c r="N9" s="282" t="s">
        <v>81</v>
      </c>
      <c r="O9" s="282" t="s">
        <v>82</v>
      </c>
      <c r="P9" s="289" t="s">
        <v>83</v>
      </c>
      <c r="Q9" s="288" t="s">
        <v>80</v>
      </c>
      <c r="R9" s="217" t="s">
        <v>29</v>
      </c>
      <c r="S9" s="206" t="s">
        <v>84</v>
      </c>
      <c r="T9" s="206"/>
      <c r="U9" s="206"/>
      <c r="V9" s="206"/>
      <c r="W9" s="206" t="s">
        <v>85</v>
      </c>
      <c r="X9" s="206"/>
      <c r="Y9" s="285" t="s">
        <v>86</v>
      </c>
      <c r="Z9" s="287" t="s">
        <v>87</v>
      </c>
      <c r="AA9" s="216" t="s">
        <v>33</v>
      </c>
      <c r="AB9" s="218" t="s">
        <v>88</v>
      </c>
      <c r="AC9" s="218"/>
      <c r="AD9" s="218"/>
      <c r="AE9" s="218"/>
      <c r="AF9" s="218"/>
      <c r="AG9" s="218"/>
      <c r="AH9" s="215" t="s">
        <v>89</v>
      </c>
      <c r="AI9" s="215" t="s">
        <v>90</v>
      </c>
      <c r="AJ9" s="215" t="s">
        <v>80</v>
      </c>
      <c r="AK9" s="215" t="s">
        <v>91</v>
      </c>
      <c r="AL9" s="215" t="s">
        <v>80</v>
      </c>
      <c r="AM9" s="215" t="s">
        <v>92</v>
      </c>
      <c r="AN9" s="285" t="s">
        <v>49</v>
      </c>
      <c r="AO9" s="210" t="s">
        <v>84</v>
      </c>
      <c r="AP9" s="210"/>
      <c r="AQ9" s="210"/>
      <c r="AR9" s="210"/>
      <c r="AS9" s="211" t="s">
        <v>85</v>
      </c>
      <c r="AT9" s="212"/>
      <c r="AU9" s="218" t="s">
        <v>74</v>
      </c>
      <c r="AV9" s="218" t="s">
        <v>93</v>
      </c>
      <c r="AW9" s="218" t="s">
        <v>94</v>
      </c>
      <c r="AX9" s="218" t="s">
        <v>95</v>
      </c>
      <c r="AY9" s="218" t="s">
        <v>96</v>
      </c>
      <c r="AZ9" s="218" t="s">
        <v>53</v>
      </c>
      <c r="BA9" s="120"/>
      <c r="BB9" s="183"/>
      <c r="BC9" s="183"/>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row>
    <row r="10" spans="1:84" s="4" customFormat="1" ht="94.5" customHeight="1" x14ac:dyDescent="0.25">
      <c r="A10" s="281"/>
      <c r="B10" s="146" t="s">
        <v>97</v>
      </c>
      <c r="C10" s="284"/>
      <c r="D10" s="182" t="s">
        <v>98</v>
      </c>
      <c r="E10" s="218"/>
      <c r="F10" s="218"/>
      <c r="G10" s="284"/>
      <c r="H10" s="195" t="s">
        <v>99</v>
      </c>
      <c r="I10" s="195" t="s">
        <v>100</v>
      </c>
      <c r="J10" s="217"/>
      <c r="K10" s="218"/>
      <c r="L10" s="217"/>
      <c r="M10" s="243"/>
      <c r="N10" s="217"/>
      <c r="O10" s="217"/>
      <c r="P10" s="243"/>
      <c r="Q10" s="243"/>
      <c r="R10" s="218"/>
      <c r="S10" s="207" t="s">
        <v>101</v>
      </c>
      <c r="T10" s="208"/>
      <c r="U10" s="207" t="s">
        <v>15</v>
      </c>
      <c r="V10" s="208"/>
      <c r="W10" s="181" t="s">
        <v>102</v>
      </c>
      <c r="X10" s="181" t="s">
        <v>103</v>
      </c>
      <c r="Y10" s="286"/>
      <c r="Z10" s="287"/>
      <c r="AA10" s="217"/>
      <c r="AB10" s="6" t="s">
        <v>104</v>
      </c>
      <c r="AC10" s="6" t="s">
        <v>105</v>
      </c>
      <c r="AD10" s="6" t="s">
        <v>84</v>
      </c>
      <c r="AE10" s="6" t="s">
        <v>106</v>
      </c>
      <c r="AF10" s="6" t="s">
        <v>107</v>
      </c>
      <c r="AG10" s="6" t="s">
        <v>108</v>
      </c>
      <c r="AH10" s="215"/>
      <c r="AI10" s="215"/>
      <c r="AJ10" s="215"/>
      <c r="AK10" s="215"/>
      <c r="AL10" s="215"/>
      <c r="AM10" s="215"/>
      <c r="AN10" s="286"/>
      <c r="AO10" s="213" t="s">
        <v>101</v>
      </c>
      <c r="AP10" s="214"/>
      <c r="AQ10" s="213" t="s">
        <v>15</v>
      </c>
      <c r="AR10" s="214"/>
      <c r="AS10" s="144" t="s">
        <v>109</v>
      </c>
      <c r="AT10" s="196" t="s">
        <v>110</v>
      </c>
      <c r="AU10" s="218"/>
      <c r="AV10" s="218"/>
      <c r="AW10" s="218"/>
      <c r="AX10" s="218"/>
      <c r="AY10" s="216"/>
      <c r="AZ10" s="218"/>
      <c r="BA10" s="129"/>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row>
    <row r="11" spans="1:84" s="3" customFormat="1" ht="252.75" customHeight="1" x14ac:dyDescent="0.25">
      <c r="A11" s="253">
        <v>1</v>
      </c>
      <c r="B11" s="308" t="s">
        <v>111</v>
      </c>
      <c r="C11" s="256" t="s">
        <v>112</v>
      </c>
      <c r="D11" s="188" t="s">
        <v>113</v>
      </c>
      <c r="E11" s="296" t="s">
        <v>114</v>
      </c>
      <c r="F11" s="296" t="s">
        <v>115</v>
      </c>
      <c r="G11" s="259" t="s">
        <v>116</v>
      </c>
      <c r="H11" s="191" t="s">
        <v>117</v>
      </c>
      <c r="I11" s="191" t="s">
        <v>118</v>
      </c>
      <c r="J11" s="256" t="s">
        <v>119</v>
      </c>
      <c r="K11" s="290">
        <v>25</v>
      </c>
      <c r="L11" s="293" t="str">
        <f>IF(K11&lt;=0,"",IF(K11&lt;=2,"Muy Baja",IF(K11&lt;=24,"Baja",IF(K11&lt;=500,"Media",IF(K11&lt;=5000,"Alta","Muy Alta")))))</f>
        <v>Media</v>
      </c>
      <c r="M11" s="247">
        <f>IF(L11="","",IF(L11="Muy Baja",0.2,IF(L11="Baja",0.4,IF(L11="Media",0.6,IF(L11="Alta",0.8,IF(L11="Muy Alta",1,))))))</f>
        <v>0.6</v>
      </c>
      <c r="N11" s="302" t="s">
        <v>120</v>
      </c>
      <c r="O11" s="305" t="str">
        <f>IF(NOT(ISERROR(MATCH(N11,'Tabla Impacto'!$B$221:$B$223,0))),'Tabla Impacto'!$F$223&amp;"Por favor no seleccionar los criterios de impacto(Afectación Económica o presupuestal y Pérdida Reputacional)",N11)</f>
        <v xml:space="preserve">     El riesgo afecta la imagen de la entidad con algunos usuarios de relevancia frente al logro de los objetivos</v>
      </c>
      <c r="P11" s="293" t="str">
        <f>IF(OR(O11='Tabla Impacto'!$C$11,O11='Tabla Impacto'!$D$11),"Leve",IF(OR(O11='Tabla Impacto'!$C$12,O11='Tabla Impacto'!$D$12),"Menor",IF(OR(O11='Tabla Impacto'!$C$13,O11='Tabla Impacto'!$D$13),"Moderado",IF(OR(O11='Tabla Impacto'!$C$14,O11='Tabla Impacto'!$D$14),"Mayor",IF(OR(O11='Tabla Impacto'!$C$15,O11='Tabla Impacto'!$D$15),"Catastrófico","")))))</f>
        <v>Moderado</v>
      </c>
      <c r="Q11" s="305">
        <f>IF(P11="","",IF(P11="Leve",0.2,IF(P11="Menor",0.4,IF(P11="Moderado",0.6,IF(P11="Mayor",0.8,IF(P11="Catastrófico",1,))))))</f>
        <v>0.6</v>
      </c>
      <c r="R11" s="299"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Moderado</v>
      </c>
      <c r="S11" s="184">
        <v>3</v>
      </c>
      <c r="T11" s="184" t="str">
        <f>+IF(S11=5,"CASI SEGURO",(IF(S11=4,"PROBABLE",(IF(S11=3,"POSIBLE",(IF(S11=2,"RARA VEZ",(IF(S11=1,"IMPROBABLE","")))))))))</f>
        <v>POSIBLE</v>
      </c>
      <c r="U11" s="184">
        <v>3</v>
      </c>
      <c r="V11" s="184" t="str">
        <f>+IF(U11=5,"ALTO",(IF(U11=3,"MEDIO",(IF(U11=1,"BAJO",IF(OR(U11=2,U11=4),"NO APLICA",""))))))</f>
        <v>MEDIO</v>
      </c>
      <c r="W11" s="184">
        <f>IF(AND(S11&lt;&gt;"",U11&lt;&gt;"",V11&lt;&gt;"NO APLICA"),S11*U11,"")</f>
        <v>9</v>
      </c>
      <c r="X11" s="184" t="str">
        <f>IF(AND(W11&lt;4,W11&gt;0),"BAJA",IF(AND(W11&gt;9,W11&lt;26),"ALTA",IF(AND(W11&gt;3,W11&lt;10),"MEDIA","")))</f>
        <v>MEDIA</v>
      </c>
      <c r="Y11" s="5">
        <v>1</v>
      </c>
      <c r="Z11" s="119" t="s">
        <v>121</v>
      </c>
      <c r="AA11" s="131" t="str">
        <f>IF(OR(AB11="Preventivo",AB11="Detectivo"),"Probabilidad",IF(AB11="Correctivo","Impacto",""))</f>
        <v>Impacto</v>
      </c>
      <c r="AB11" s="132" t="s">
        <v>122</v>
      </c>
      <c r="AC11" s="132" t="s">
        <v>123</v>
      </c>
      <c r="AD11" s="133" t="str">
        <f>IF(AND(AB11="Preventivo",AC11="Automático"),"50%",IF(AND(AB11="Preventivo",AC11="Manual"),"40%",IF(AND(AB11="Detectivo",AC11="Automático"),"40%",IF(AND(AB11="Detectivo",AC11="Manual"),"30%",IF(AND(AB11="Correctivo",AC11="Automático"),"35%",IF(AND(AB11="Correctivo",AC11="Manual"),"25%",""))))))</f>
        <v>25%</v>
      </c>
      <c r="AE11" s="132" t="s">
        <v>124</v>
      </c>
      <c r="AF11" s="132" t="s">
        <v>125</v>
      </c>
      <c r="AG11" s="132" t="s">
        <v>126</v>
      </c>
      <c r="AH11" s="134">
        <f>IFERROR(IF(AA11="Probabilidad",(M11-(+M11*AD11)),IF(AA11="Impacto",M11,"")),"")</f>
        <v>0.6</v>
      </c>
      <c r="AI11" s="135" t="str">
        <f>IFERROR(IF(AH11="","",IF(AH11&lt;=0.2,"Muy Baja",IF(AH11&lt;=0.4,"Baja",IF(AH11&lt;=0.6,"Media",IF(AH11&lt;=0.8,"Alta","Muy Alta"))))),"")</f>
        <v>Media</v>
      </c>
      <c r="AJ11" s="136">
        <f>+AH11</f>
        <v>0.6</v>
      </c>
      <c r="AK11" s="135" t="str">
        <f>IFERROR(IF(AL11="","",IF(AL11&lt;=0.2,"Leve",IF(AL11&lt;=0.4,"Menor",IF(AL11&lt;=0.6,"Moderado",IF(AL11&lt;=0.8,"Mayor","Catastrófico"))))),"")</f>
        <v>Moderado</v>
      </c>
      <c r="AL11" s="136">
        <f>IFERROR(IF(AA11="Impacto",(Q11-(+Q11*AD11)),IF(AA11="Probabilidad",Q11,"")),"")</f>
        <v>0.44999999999999996</v>
      </c>
      <c r="AM11" s="137"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Moderado</v>
      </c>
      <c r="AN11" s="138" t="s">
        <v>127</v>
      </c>
      <c r="AO11" s="184">
        <v>4</v>
      </c>
      <c r="AP11" s="145" t="str">
        <f>+IF(AO11=5,"CASI SEGURO",(IF(AO11=4,"PROBABLE",(IF(AO11=3,"POSIBLE",(IF(AO11=2,"RARA VEZ",(IF(AO11=1,"IMPROBABLE","")))))))))</f>
        <v>PROBABLE</v>
      </c>
      <c r="AQ11" s="184">
        <v>5</v>
      </c>
      <c r="AR11" s="145" t="str">
        <f>+IF(AQ11=5,"ALTO",(IF(AQ11=3,"MEDIO",(IF(AQ11=1,"BAJO",IF(OR(AQ11=2,AQ11=4),"NO APLICA",""))))))</f>
        <v>ALTO</v>
      </c>
      <c r="AS11" s="184">
        <f>IF(AND(AO11&lt;&gt;"",AQ11&lt;&gt;"",AR11&lt;&gt;"NO APLICA"),AO11*AQ11,"")</f>
        <v>20</v>
      </c>
      <c r="AT11" s="145" t="str">
        <f>IF(AND(AS11&lt;4,AS11&gt;0),"BAJA",IF(AND(AS11&gt;9,AS11&lt;26),"ALTA",IF(AND(AS11&gt;3,AS11&lt;10),"MEDIA","")))</f>
        <v>ALTA</v>
      </c>
      <c r="AU11" s="120" t="s">
        <v>128</v>
      </c>
      <c r="AV11" s="119" t="s">
        <v>129</v>
      </c>
      <c r="AW11" s="119" t="s">
        <v>288</v>
      </c>
      <c r="AX11" s="121" t="s">
        <v>130</v>
      </c>
      <c r="AY11" s="201" t="s">
        <v>292</v>
      </c>
      <c r="AZ11" s="122" t="s">
        <v>141</v>
      </c>
      <c r="BA11" s="120"/>
      <c r="BB11" s="183"/>
      <c r="BC11" s="183"/>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row>
    <row r="12" spans="1:84" ht="151.5" customHeight="1" x14ac:dyDescent="0.3">
      <c r="A12" s="254"/>
      <c r="B12" s="309"/>
      <c r="C12" s="257"/>
      <c r="D12" s="188" t="s">
        <v>132</v>
      </c>
      <c r="E12" s="297"/>
      <c r="F12" s="297"/>
      <c r="G12" s="260"/>
      <c r="H12" s="192"/>
      <c r="I12" s="192"/>
      <c r="J12" s="257"/>
      <c r="K12" s="291"/>
      <c r="L12" s="294"/>
      <c r="M12" s="248"/>
      <c r="N12" s="303"/>
      <c r="O12" s="306">
        <f>IF(NOT(ISERROR(MATCH(N12,_xlfn.ANCHORARRAY(G24),0))),M26&amp;"Por favor no seleccionar los criterios de impacto",N12)</f>
        <v>0</v>
      </c>
      <c r="P12" s="294"/>
      <c r="Q12" s="306"/>
      <c r="R12" s="300"/>
      <c r="S12" s="184"/>
      <c r="T12" s="184"/>
      <c r="U12" s="184"/>
      <c r="V12" s="184"/>
      <c r="W12" s="184"/>
      <c r="X12" s="184"/>
      <c r="Y12" s="5">
        <v>2</v>
      </c>
      <c r="Z12" s="130" t="s">
        <v>133</v>
      </c>
      <c r="AA12" s="131" t="str">
        <f>IF(OR(AB12="Preventivo",AB12="Detectivo"),"Probabilidad",IF(AB12="Correctivo","Impacto",""))</f>
        <v>Probabilidad</v>
      </c>
      <c r="AB12" s="132" t="s">
        <v>134</v>
      </c>
      <c r="AC12" s="132" t="s">
        <v>123</v>
      </c>
      <c r="AD12" s="133" t="str">
        <f t="shared" ref="AD12:AD17" si="0">IF(AND(AB12="Preventivo",AC12="Automático"),"50%",IF(AND(AB12="Preventivo",AC12="Manual"),"40%",IF(AND(AB12="Detectivo",AC12="Automático"),"40%",IF(AND(AB12="Detectivo",AC12="Manual"),"30%",IF(AND(AB12="Correctivo",AC12="Automático"),"35%",IF(AND(AB12="Correctivo",AC12="Manual"),"25%",""))))))</f>
        <v>40%</v>
      </c>
      <c r="AE12" s="132" t="s">
        <v>124</v>
      </c>
      <c r="AF12" s="132" t="s">
        <v>125</v>
      </c>
      <c r="AG12" s="132" t="s">
        <v>126</v>
      </c>
      <c r="AH12" s="134">
        <f>IFERROR(IF(AND(AA11="Probabilidad",AA12="Probabilidad"),(AJ11-(+AJ11*AD12)),IF(AA12="Probabilidad",(M11-(+M11*AD12)),IF(AA12="Impacto",AJ11,""))),"")</f>
        <v>0.36</v>
      </c>
      <c r="AI12" s="135" t="str">
        <f t="shared" ref="AI12:AI71" si="1">IFERROR(IF(AH12="","",IF(AH12&lt;=0.2,"Muy Baja",IF(AH12&lt;=0.4,"Baja",IF(AH12&lt;=0.6,"Media",IF(AH12&lt;=0.8,"Alta","Muy Alta"))))),"")</f>
        <v>Baja</v>
      </c>
      <c r="AJ12" s="136">
        <f t="shared" ref="AJ12:AJ17" si="2">+AH12</f>
        <v>0.36</v>
      </c>
      <c r="AK12" s="135" t="str">
        <f t="shared" ref="AK12:AK71" si="3">IFERROR(IF(AL12="","",IF(AL12&lt;=0.2,"Leve",IF(AL12&lt;=0.4,"Menor",IF(AL12&lt;=0.6,"Moderado",IF(AL12&lt;=0.8,"Mayor","Catastrófico"))))),"")</f>
        <v>Moderado</v>
      </c>
      <c r="AL12" s="136">
        <f>IFERROR(IF(AND(AA11="Impacto",AA12="Impacto"),(AL11-(+AL11*AD12)),IF(AA12="Impacto",(Q11-(+Q11*AD12)),IF(AA12="Probabilidad",AL11,""))),"")</f>
        <v>0.44999999999999996</v>
      </c>
      <c r="AM12" s="137" t="str">
        <f t="shared" ref="AM12:AM17" si="4">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38"/>
      <c r="AO12" s="184"/>
      <c r="AP12" s="145"/>
      <c r="AQ12" s="184"/>
      <c r="AR12" s="145"/>
      <c r="AS12" s="184"/>
      <c r="AT12" s="145"/>
      <c r="AU12" s="119" t="s">
        <v>135</v>
      </c>
      <c r="AV12" s="119" t="s">
        <v>136</v>
      </c>
      <c r="AW12" s="119" t="s">
        <v>288</v>
      </c>
      <c r="AX12" s="121" t="s">
        <v>137</v>
      </c>
      <c r="AY12" s="201" t="s">
        <v>293</v>
      </c>
      <c r="AZ12" s="122" t="s">
        <v>141</v>
      </c>
      <c r="BA12" s="120"/>
      <c r="BB12" s="183"/>
      <c r="BC12" s="183"/>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row>
    <row r="13" spans="1:84" ht="247.5" customHeight="1" x14ac:dyDescent="0.3">
      <c r="A13" s="254"/>
      <c r="B13" s="309"/>
      <c r="C13" s="257"/>
      <c r="D13" s="188" t="s">
        <v>138</v>
      </c>
      <c r="E13" s="297"/>
      <c r="F13" s="297"/>
      <c r="G13" s="260"/>
      <c r="H13" s="260" t="s">
        <v>139</v>
      </c>
      <c r="I13" s="192"/>
      <c r="J13" s="257"/>
      <c r="K13" s="291"/>
      <c r="L13" s="294"/>
      <c r="M13" s="248"/>
      <c r="N13" s="303"/>
      <c r="O13" s="306">
        <f>IF(NOT(ISERROR(MATCH(N13,_xlfn.ANCHORARRAY(G25),0))),M27&amp;"Por favor no seleccionar los criterios de impacto",N13)</f>
        <v>0</v>
      </c>
      <c r="P13" s="294"/>
      <c r="Q13" s="306"/>
      <c r="R13" s="300"/>
      <c r="S13" s="184"/>
      <c r="T13" s="184"/>
      <c r="U13" s="184"/>
      <c r="V13" s="184"/>
      <c r="W13" s="184"/>
      <c r="X13" s="184"/>
      <c r="Y13" s="253">
        <v>3</v>
      </c>
      <c r="Z13" s="119" t="s">
        <v>285</v>
      </c>
      <c r="AA13" s="131" t="str">
        <f>IF(OR(AB13="Preventivo",AB13="Detectivo"),"Probabilidad",IF(AB13="Correctivo","Impacto",""))</f>
        <v>Probabilidad</v>
      </c>
      <c r="AB13" s="132" t="s">
        <v>134</v>
      </c>
      <c r="AC13" s="132" t="s">
        <v>123</v>
      </c>
      <c r="AD13" s="133" t="str">
        <f t="shared" si="0"/>
        <v>40%</v>
      </c>
      <c r="AE13" s="132" t="s">
        <v>124</v>
      </c>
      <c r="AF13" s="132" t="s">
        <v>125</v>
      </c>
      <c r="AG13" s="132" t="s">
        <v>126</v>
      </c>
      <c r="AH13" s="134">
        <f>IFERROR(IF(AND(AA12="Probabilidad",AA13="Probabilidad"),(AJ12-(+AJ12*AD13)),IF(AND(AA12="Impacto",AA13="Probabilidad"),(AJ11-(+AJ11*AD13)),IF(AA13="Impacto",AJ12,""))),"")</f>
        <v>0.216</v>
      </c>
      <c r="AI13" s="135" t="str">
        <f t="shared" si="1"/>
        <v>Baja</v>
      </c>
      <c r="AJ13" s="136">
        <f t="shared" si="2"/>
        <v>0.216</v>
      </c>
      <c r="AK13" s="135" t="str">
        <f t="shared" si="3"/>
        <v>Moderado</v>
      </c>
      <c r="AL13" s="136">
        <f>IFERROR(IF(AND(AA12="Impacto",AA13="Impacto"),(AL12-(+AL12*AD13)),IF(AND(AA12="Probabilidad",AA13="Impacto"),(AL11-(+AL11*AD13)),IF(AA13="Probabilidad",AL12,""))),"")</f>
        <v>0.44999999999999996</v>
      </c>
      <c r="AM13" s="137" t="str">
        <f t="shared" si="4"/>
        <v>Moderado</v>
      </c>
      <c r="AN13" s="138"/>
      <c r="AO13" s="184"/>
      <c r="AP13" s="145"/>
      <c r="AQ13" s="184"/>
      <c r="AR13" s="145"/>
      <c r="AS13" s="184"/>
      <c r="AT13" s="145"/>
      <c r="AU13" s="119" t="s">
        <v>140</v>
      </c>
      <c r="AV13" s="256" t="s">
        <v>136</v>
      </c>
      <c r="AW13" s="119" t="s">
        <v>288</v>
      </c>
      <c r="AX13" s="121" t="s">
        <v>137</v>
      </c>
      <c r="AY13" s="201" t="s">
        <v>294</v>
      </c>
      <c r="AZ13" s="122" t="s">
        <v>141</v>
      </c>
      <c r="BA13" s="120" t="s">
        <v>142</v>
      </c>
      <c r="BB13" s="183"/>
      <c r="BC13" s="183"/>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row>
    <row r="14" spans="1:84" ht="179.25" customHeight="1" x14ac:dyDescent="0.3">
      <c r="A14" s="254"/>
      <c r="B14" s="309"/>
      <c r="C14" s="257"/>
      <c r="D14" s="189"/>
      <c r="E14" s="297"/>
      <c r="F14" s="297"/>
      <c r="G14" s="260"/>
      <c r="H14" s="261"/>
      <c r="I14" s="192"/>
      <c r="J14" s="257"/>
      <c r="K14" s="291"/>
      <c r="L14" s="294"/>
      <c r="M14" s="248"/>
      <c r="N14" s="303"/>
      <c r="O14" s="306"/>
      <c r="P14" s="294"/>
      <c r="Q14" s="306"/>
      <c r="R14" s="300"/>
      <c r="S14" s="184">
        <v>3</v>
      </c>
      <c r="T14" s="184" t="str">
        <f t="shared" ref="T14" si="5">+IF(S14=5,"CASI SEGURO",(IF(S14=4,"PROBABLE",(IF(S14=3,"POSIBLE",(IF(S14=2,"RARA VEZ",(IF(S14=1,"IMPROBABLE","")))))))))</f>
        <v>POSIBLE</v>
      </c>
      <c r="U14" s="184">
        <v>5</v>
      </c>
      <c r="V14" s="184" t="str">
        <f t="shared" ref="V14" si="6">+IF(U14=5,"ALTO",(IF(U14=3,"MEDIO",(IF(U14=1,"BAJO",IF(OR(U14=2,U14=4),"NO APLICA",""))))))</f>
        <v>ALTO</v>
      </c>
      <c r="W14" s="184">
        <f t="shared" ref="W14" si="7">IF(AND(S14&lt;&gt;"",U14&lt;&gt;"",V14&lt;&gt;"NO APLICA"),S14*U14,"")</f>
        <v>15</v>
      </c>
      <c r="X14" s="184" t="str">
        <f t="shared" ref="X14" si="8">IF(AND(W14&lt;4,W14&gt;0),"BAJA",IF(AND(W14&gt;9,W14&lt;26),"ALTA",IF(AND(W14&gt;3,W14&lt;10),"MEDIA","")))</f>
        <v>ALTA</v>
      </c>
      <c r="Y14" s="255"/>
      <c r="Z14" s="119" t="s">
        <v>286</v>
      </c>
      <c r="AA14" s="131"/>
      <c r="AB14" s="132"/>
      <c r="AC14" s="132"/>
      <c r="AD14" s="133"/>
      <c r="AE14" s="132"/>
      <c r="AF14" s="132"/>
      <c r="AG14" s="132"/>
      <c r="AH14" s="134"/>
      <c r="AI14" s="135"/>
      <c r="AJ14" s="136"/>
      <c r="AK14" s="135"/>
      <c r="AL14" s="136"/>
      <c r="AM14" s="137"/>
      <c r="AN14" s="138"/>
      <c r="AO14" s="184">
        <v>4</v>
      </c>
      <c r="AP14" s="145" t="str">
        <f t="shared" ref="AP14" si="9">+IF(AO14=5,"CASI SEGURO",(IF(AO14=4,"PROBABLE",(IF(AO14=3,"POSIBLE",(IF(AO14=2,"RARA VEZ",(IF(AO14=1,"IMPROBABLE","")))))))))</f>
        <v>PROBABLE</v>
      </c>
      <c r="AQ14" s="184">
        <v>5</v>
      </c>
      <c r="AR14" s="145" t="str">
        <f t="shared" ref="AR14" si="10">+IF(AQ14=5,"ALTO",(IF(AQ14=3,"MEDIO",(IF(AQ14=1,"BAJO",IF(OR(AQ14=2,AQ14=4),"NO APLICA",""))))))</f>
        <v>ALTO</v>
      </c>
      <c r="AS14" s="184">
        <f t="shared" ref="AS14" si="11">IF(AND(AO14&lt;&gt;"",AQ14&lt;&gt;"",AR14&lt;&gt;"NO APLICA"),AO14*AQ14,"")</f>
        <v>20</v>
      </c>
      <c r="AT14" s="145" t="str">
        <f t="shared" ref="AT14" si="12">IF(AND(AS14&lt;4,AS14&gt;0),"BAJA",IF(AND(AS14&gt;9,AS14&lt;26),"ALTA",IF(AND(AS14&gt;3,AS14&lt;10),"MEDIA","")))</f>
        <v>ALTA</v>
      </c>
      <c r="AU14" s="119" t="s">
        <v>287</v>
      </c>
      <c r="AV14" s="258"/>
      <c r="AW14" s="119" t="s">
        <v>288</v>
      </c>
      <c r="AX14" s="121" t="s">
        <v>130</v>
      </c>
      <c r="AY14" s="201" t="s">
        <v>295</v>
      </c>
      <c r="AZ14" s="122" t="s">
        <v>141</v>
      </c>
      <c r="BA14" s="120"/>
      <c r="BB14" s="183"/>
      <c r="BC14" s="183"/>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row>
    <row r="15" spans="1:84" ht="228" customHeight="1" x14ac:dyDescent="0.3">
      <c r="A15" s="254"/>
      <c r="B15" s="309"/>
      <c r="C15" s="257"/>
      <c r="D15" s="189"/>
      <c r="E15" s="297"/>
      <c r="F15" s="297"/>
      <c r="G15" s="260"/>
      <c r="H15" s="259"/>
      <c r="I15" s="192"/>
      <c r="J15" s="257"/>
      <c r="K15" s="291"/>
      <c r="L15" s="294"/>
      <c r="M15" s="248"/>
      <c r="N15" s="303"/>
      <c r="O15" s="306">
        <f>IF(NOT(ISERROR(MATCH(N15,_xlfn.ANCHORARRAY(G26),0))),M28&amp;"Por favor no seleccionar los criterios de impacto",N15)</f>
        <v>0</v>
      </c>
      <c r="P15" s="294"/>
      <c r="Q15" s="306"/>
      <c r="R15" s="300"/>
      <c r="S15" s="184"/>
      <c r="T15" s="184" t="str">
        <f t="shared" ref="T15:T59" si="13">+IF(S15=5,"CASI SEGURO",(IF(S15=4,"PROBABLE",(IF(S15=3,"POSIBLE",(IF(S15=2,"RARA VEZ",(IF(S15=1,"IMPROBABLE","")))))))))</f>
        <v/>
      </c>
      <c r="U15" s="184"/>
      <c r="V15" s="184" t="str">
        <f t="shared" ref="V15:V59" si="14">+IF(U15=5,"ALTO",(IF(U15=3,"MEDIO",(IF(U15=1,"BAJO",IF(OR(U15=2,U15=4),"NO APLICA",""))))))</f>
        <v/>
      </c>
      <c r="W15" s="184" t="str">
        <f t="shared" ref="W15:W59" si="15">IF(AND(S15&lt;&gt;"",U15&lt;&gt;"",V15&lt;&gt;"NO APLICA"),S15*U15,"")</f>
        <v/>
      </c>
      <c r="X15" s="184" t="str">
        <f t="shared" ref="X15:X59" si="16">IF(AND(W15&lt;4,W15&gt;0),"BAJA",IF(AND(W15&gt;9,W15&lt;26),"ALTA",IF(AND(W15&gt;3,W15&lt;10),"MEDIA","")))</f>
        <v/>
      </c>
      <c r="Y15" s="5">
        <v>4</v>
      </c>
      <c r="Z15" s="119" t="s">
        <v>143</v>
      </c>
      <c r="AA15" s="131" t="str">
        <f t="shared" ref="AA15:AA17" si="17">IF(OR(AB15="Preventivo",AB15="Detectivo"),"Probabilidad",IF(AB15="Correctivo","Impacto",""))</f>
        <v>Probabilidad</v>
      </c>
      <c r="AB15" s="132" t="s">
        <v>134</v>
      </c>
      <c r="AC15" s="132" t="s">
        <v>123</v>
      </c>
      <c r="AD15" s="133" t="str">
        <f t="shared" si="0"/>
        <v>40%</v>
      </c>
      <c r="AE15" s="132" t="s">
        <v>124</v>
      </c>
      <c r="AF15" s="132" t="s">
        <v>125</v>
      </c>
      <c r="AG15" s="132" t="s">
        <v>126</v>
      </c>
      <c r="AH15" s="134">
        <f>IFERROR(IF(AND(AA13="Probabilidad",AA15="Probabilidad"),(AJ13-(+AJ13*AD15)),IF(AND(AA13="Impacto",AA15="Probabilidad"),(AJ12-(+AJ12*AD15)),IF(AA15="Impacto",AJ13,""))),"")</f>
        <v>0.12959999999999999</v>
      </c>
      <c r="AI15" s="135" t="str">
        <f t="shared" si="1"/>
        <v>Muy Baja</v>
      </c>
      <c r="AJ15" s="136">
        <f t="shared" si="2"/>
        <v>0.12959999999999999</v>
      </c>
      <c r="AK15" s="135" t="str">
        <f t="shared" si="3"/>
        <v>Moderado</v>
      </c>
      <c r="AL15" s="136">
        <f>IFERROR(IF(AND(AA13="Impacto",AA15="Impacto"),(AL13-(+AL13*AD15)),IF(AND(AA13="Probabilidad",AA15="Impacto"),(AL12-(+AL12*AD15)),IF(AA15="Probabilidad",AL13,""))),"")</f>
        <v>0.44999999999999996</v>
      </c>
      <c r="AM15" s="137" t="str">
        <f>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Moderado</v>
      </c>
      <c r="AN15" s="138"/>
      <c r="AO15" s="184"/>
      <c r="AP15" s="145" t="str">
        <f t="shared" ref="AP15:AP31" si="18">+IF(AO15=5,"CASI SEGURO",(IF(AO15=4,"PROBABLE",(IF(AO15=3,"POSIBLE",(IF(AO15=2,"RARA VEZ",(IF(AO15=1,"IMPROBABLE","")))))))))</f>
        <v/>
      </c>
      <c r="AQ15" s="184"/>
      <c r="AR15" s="145" t="str">
        <f t="shared" ref="AR15:AR31" si="19">+IF(AQ15=5,"ALTO",(IF(AQ15=3,"MEDIO",(IF(AQ15=1,"BAJO",IF(OR(AQ15=2,AQ15=4),"NO APLICA",""))))))</f>
        <v/>
      </c>
      <c r="AS15" s="184" t="str">
        <f t="shared" ref="AS15:AS31" si="20">IF(AND(AO15&lt;&gt;"",AQ15&lt;&gt;"",AR15&lt;&gt;"NO APLICA"),AO15*AQ15,"")</f>
        <v/>
      </c>
      <c r="AT15" s="145" t="str">
        <f t="shared" ref="AT15:AT31" si="21">IF(AND(AS15&lt;4,AS15&gt;0),"BAJA",IF(AND(AS15&gt;9,AS15&lt;26),"ALTA",IF(AND(AS15&gt;3,AS15&lt;10),"MEDIA","")))</f>
        <v/>
      </c>
      <c r="AU15" s="119" t="s">
        <v>144</v>
      </c>
      <c r="AV15" s="119" t="s">
        <v>136</v>
      </c>
      <c r="AW15" s="119" t="s">
        <v>288</v>
      </c>
      <c r="AX15" s="121" t="s">
        <v>137</v>
      </c>
      <c r="AY15" s="201" t="s">
        <v>296</v>
      </c>
      <c r="AZ15" s="122" t="s">
        <v>141</v>
      </c>
      <c r="BA15" s="120"/>
      <c r="BB15" s="183"/>
      <c r="BC15" s="183"/>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row>
    <row r="16" spans="1:84" ht="110.25" customHeight="1" x14ac:dyDescent="0.3">
      <c r="A16" s="254"/>
      <c r="B16" s="186"/>
      <c r="C16" s="257"/>
      <c r="D16" s="189"/>
      <c r="E16" s="297"/>
      <c r="F16" s="297"/>
      <c r="G16" s="260"/>
      <c r="H16" s="261"/>
      <c r="I16" s="192"/>
      <c r="J16" s="257"/>
      <c r="K16" s="291"/>
      <c r="L16" s="294"/>
      <c r="M16" s="248"/>
      <c r="N16" s="303"/>
      <c r="O16" s="306">
        <f>IF(NOT(ISERROR(MATCH(N16,_xlfn.ANCHORARRAY(G27),0))),M29&amp;"Por favor no seleccionar los criterios de impacto",N16)</f>
        <v>0</v>
      </c>
      <c r="P16" s="294"/>
      <c r="Q16" s="306"/>
      <c r="R16" s="300"/>
      <c r="S16" s="184"/>
      <c r="T16" s="184" t="str">
        <f t="shared" si="13"/>
        <v/>
      </c>
      <c r="U16" s="184"/>
      <c r="V16" s="184" t="str">
        <f t="shared" si="14"/>
        <v/>
      </c>
      <c r="W16" s="184" t="str">
        <f t="shared" si="15"/>
        <v/>
      </c>
      <c r="X16" s="184" t="str">
        <f t="shared" si="16"/>
        <v/>
      </c>
      <c r="Y16" s="5">
        <v>5</v>
      </c>
      <c r="Z16" s="125"/>
      <c r="AA16" s="131" t="str">
        <f t="shared" si="17"/>
        <v/>
      </c>
      <c r="AB16" s="132"/>
      <c r="AC16" s="132"/>
      <c r="AD16" s="133" t="str">
        <f t="shared" si="0"/>
        <v/>
      </c>
      <c r="AE16" s="132"/>
      <c r="AF16" s="132"/>
      <c r="AG16" s="132"/>
      <c r="AH16" s="134" t="str">
        <f>IFERROR(IF(AND(AA15="Probabilidad",AA16="Probabilidad"),(AJ15-(+AJ15*AD16)),IF(AND(AA15="Impacto",AA16="Probabilidad"),(AJ13-(+AJ13*AD16)),IF(AA16="Impacto",AJ15,""))),"")</f>
        <v/>
      </c>
      <c r="AI16" s="135" t="str">
        <f t="shared" si="1"/>
        <v/>
      </c>
      <c r="AJ16" s="136" t="str">
        <f t="shared" si="2"/>
        <v/>
      </c>
      <c r="AK16" s="135" t="str">
        <f t="shared" si="3"/>
        <v/>
      </c>
      <c r="AL16" s="136" t="str">
        <f>IFERROR(IF(AND(AA15="Impacto",AA16="Impacto"),(AL15-(+AL15*AD16)),IF(AND(AA15="Probabilidad",AA16="Impacto"),(AL13-(+AL13*AD16)),IF(AA16="Probabilidad",AL15,""))),"")</f>
        <v/>
      </c>
      <c r="AM16" s="137" t="str">
        <f t="shared" si="4"/>
        <v/>
      </c>
      <c r="AN16" s="138"/>
      <c r="AO16" s="184"/>
      <c r="AP16" s="145" t="str">
        <f t="shared" si="18"/>
        <v/>
      </c>
      <c r="AQ16" s="184"/>
      <c r="AR16" s="145" t="str">
        <f t="shared" si="19"/>
        <v/>
      </c>
      <c r="AS16" s="184" t="str">
        <f t="shared" si="20"/>
        <v/>
      </c>
      <c r="AT16" s="145" t="str">
        <f t="shared" si="21"/>
        <v/>
      </c>
      <c r="AU16" s="119"/>
      <c r="AV16" s="139"/>
      <c r="AW16" s="140"/>
      <c r="AX16" s="140"/>
      <c r="AY16" s="202"/>
      <c r="AZ16" s="139"/>
      <c r="BA16" s="120"/>
      <c r="BB16" s="183"/>
      <c r="BC16" s="183"/>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row>
    <row r="17" spans="1:84" ht="87.75" customHeight="1" x14ac:dyDescent="0.3">
      <c r="A17" s="255"/>
      <c r="B17" s="187"/>
      <c r="C17" s="258"/>
      <c r="D17" s="190"/>
      <c r="E17" s="298"/>
      <c r="F17" s="298"/>
      <c r="G17" s="261"/>
      <c r="H17" s="191"/>
      <c r="I17" s="193"/>
      <c r="J17" s="258"/>
      <c r="K17" s="292"/>
      <c r="L17" s="295"/>
      <c r="M17" s="249"/>
      <c r="N17" s="304"/>
      <c r="O17" s="307">
        <f>IF(NOT(ISERROR(MATCH(N17,_xlfn.ANCHORARRAY(G28),0))),M30&amp;"Por favor no seleccionar los criterios de impacto",N17)</f>
        <v>0</v>
      </c>
      <c r="P17" s="295"/>
      <c r="Q17" s="307"/>
      <c r="R17" s="301"/>
      <c r="S17" s="184"/>
      <c r="T17" s="184" t="str">
        <f t="shared" si="13"/>
        <v/>
      </c>
      <c r="U17" s="184"/>
      <c r="V17" s="184" t="str">
        <f t="shared" si="14"/>
        <v/>
      </c>
      <c r="W17" s="184" t="str">
        <f t="shared" si="15"/>
        <v/>
      </c>
      <c r="X17" s="184" t="str">
        <f t="shared" si="16"/>
        <v/>
      </c>
      <c r="Y17" s="5">
        <v>6</v>
      </c>
      <c r="Z17" s="125"/>
      <c r="AA17" s="131" t="str">
        <f t="shared" si="17"/>
        <v/>
      </c>
      <c r="AB17" s="132"/>
      <c r="AC17" s="132"/>
      <c r="AD17" s="133" t="str">
        <f t="shared" si="0"/>
        <v/>
      </c>
      <c r="AE17" s="132"/>
      <c r="AF17" s="132"/>
      <c r="AG17" s="132"/>
      <c r="AH17" s="134" t="str">
        <f t="shared" ref="AH17" si="22">IFERROR(IF(AND(AA16="Probabilidad",AA17="Probabilidad"),(AJ16-(+AJ16*AD17)),IF(AND(AA16="Impacto",AA17="Probabilidad"),(AJ15-(+AJ15*AD17)),IF(AA17="Impacto",AJ16,""))),"")</f>
        <v/>
      </c>
      <c r="AI17" s="135" t="str">
        <f t="shared" si="1"/>
        <v/>
      </c>
      <c r="AJ17" s="136" t="str">
        <f t="shared" si="2"/>
        <v/>
      </c>
      <c r="AK17" s="135" t="str">
        <f t="shared" si="3"/>
        <v/>
      </c>
      <c r="AL17" s="136" t="str">
        <f t="shared" ref="AL17" si="23">IFERROR(IF(AND(AA16="Impacto",AA17="Impacto"),(AL16-(+AL16*AD17)),IF(AND(AA16="Probabilidad",AA17="Impacto"),(AL15-(+AL15*AD17)),IF(AA17="Probabilidad",AL16,""))),"")</f>
        <v/>
      </c>
      <c r="AM17" s="137" t="str">
        <f t="shared" si="4"/>
        <v/>
      </c>
      <c r="AN17" s="138"/>
      <c r="AO17" s="184"/>
      <c r="AP17" s="145" t="str">
        <f t="shared" si="18"/>
        <v/>
      </c>
      <c r="AQ17" s="184"/>
      <c r="AR17" s="145" t="str">
        <f t="shared" si="19"/>
        <v/>
      </c>
      <c r="AS17" s="184" t="str">
        <f t="shared" si="20"/>
        <v/>
      </c>
      <c r="AT17" s="145" t="str">
        <f t="shared" si="21"/>
        <v/>
      </c>
      <c r="AU17" s="119"/>
      <c r="AV17" s="139"/>
      <c r="AW17" s="140"/>
      <c r="AX17" s="140"/>
      <c r="AY17" s="130"/>
      <c r="AZ17" s="139"/>
      <c r="BA17" s="120"/>
      <c r="BB17" s="183"/>
      <c r="BC17" s="183"/>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row>
    <row r="18" spans="1:84" ht="151.5" customHeight="1" x14ac:dyDescent="0.3">
      <c r="A18" s="253">
        <v>2</v>
      </c>
      <c r="B18" s="185"/>
      <c r="C18" s="256"/>
      <c r="D18" s="188"/>
      <c r="E18" s="256"/>
      <c r="F18" s="256"/>
      <c r="G18" s="259"/>
      <c r="H18" s="191"/>
      <c r="I18" s="191"/>
      <c r="J18" s="256"/>
      <c r="K18" s="262"/>
      <c r="L18" s="265" t="str">
        <f>IF(K18&lt;=0,"",IF(K18&lt;=2,"Muy Baja",IF(K18&lt;=24,"Baja",IF(K18&lt;=500,"Media",IF(K18&lt;=5000,"Alta","Muy Alta")))))</f>
        <v/>
      </c>
      <c r="M18" s="247" t="str">
        <f>IF(L18="","",IF(L18="Muy Baja",0.2,IF(L18="Baja",0.4,IF(L18="Media",0.6,IF(L18="Alta",0.8,IF(L18="Muy Alta",1,))))))</f>
        <v/>
      </c>
      <c r="N18" s="268"/>
      <c r="O18" s="247">
        <f>IF(NOT(ISERROR(MATCH(N18,'Tabla Impacto'!$B$221:$B$223,0))),'Tabla Impacto'!$F$223&amp;"Por favor no seleccionar los criterios de impacto(Afectación Económica o presupuestal y Pérdida Reputacional)",N18)</f>
        <v>0</v>
      </c>
      <c r="P18" s="265" t="str">
        <f>IF(OR(O18='Tabla Impacto'!$C$11,O18='Tabla Impacto'!$D$11),"Leve",IF(OR(O18='Tabla Impacto'!$C$12,O18='Tabla Impacto'!$D$12),"Menor",IF(OR(O18='Tabla Impacto'!$C$13,O18='Tabla Impacto'!$D$13),"Moderado",IF(OR(O18='Tabla Impacto'!$C$14,O18='Tabla Impacto'!$D$14),"Mayor",IF(OR(O18='Tabla Impacto'!$C$15,O18='Tabla Impacto'!$D$15),"Catastrófico","")))))</f>
        <v/>
      </c>
      <c r="Q18" s="247" t="str">
        <f>IF(P18="","",IF(P18="Leve",0.2,IF(P18="Menor",0.4,IF(P18="Moderado",0.6,IF(P18="Mayor",0.8,IF(P18="Catastrófico",1,))))))</f>
        <v/>
      </c>
      <c r="R18" s="250" t="str">
        <f>IF(OR(AND(L18="Muy Baja",P18="Leve"),AND(L18="Muy Baja",P18="Menor"),AND(L18="Baja",P18="Leve")),"Bajo",IF(OR(AND(L18="Muy baja",P18="Moderado"),AND(L18="Baja",P18="Menor"),AND(L18="Baja",P18="Moderado"),AND(L18="Media",P18="Leve"),AND(L18="Media",P18="Menor"),AND(L18="Media",P18="Moderado"),AND(L18="Alta",P18="Leve"),AND(L18="Alta",P18="Menor")),"Moderado",IF(OR(AND(L18="Muy Baja",P18="Mayor"),AND(L18="Baja",P18="Mayor"),AND(L18="Media",P18="Mayor"),AND(L18="Alta",P18="Moderado"),AND(L18="Alta",P18="Mayor"),AND(L18="Muy Alta",P18="Leve"),AND(L18="Muy Alta",P18="Menor"),AND(L18="Muy Alta",P18="Moderado"),AND(L18="Muy Alta",P18="Mayor")),"Alto",IF(OR(AND(L18="Muy Baja",P18="Catastrófico"),AND(L18="Baja",P18="Catastrófico"),AND(L18="Media",P18="Catastrófico"),AND(L18="Alta",P18="Catastrófico"),AND(L18="Muy Alta",P18="Catastrófico")),"Extremo",""))))</f>
        <v/>
      </c>
      <c r="S18" s="184"/>
      <c r="T18" s="184" t="str">
        <f t="shared" si="13"/>
        <v/>
      </c>
      <c r="U18" s="184"/>
      <c r="V18" s="184" t="str">
        <f t="shared" si="14"/>
        <v/>
      </c>
      <c r="W18" s="184" t="str">
        <f t="shared" si="15"/>
        <v/>
      </c>
      <c r="X18" s="184" t="str">
        <f t="shared" si="16"/>
        <v/>
      </c>
      <c r="Y18" s="5"/>
      <c r="Z18" s="125"/>
      <c r="AA18" s="131" t="str">
        <f>IF(OR(AB18="Preventivo",AB18="Detectivo"),"Probabilidad",IF(AB18="Correctivo","Impacto",""))</f>
        <v/>
      </c>
      <c r="AB18" s="132"/>
      <c r="AC18" s="132"/>
      <c r="AD18" s="133" t="str">
        <f>IF(AND(AB18="Preventivo",AC18="Automático"),"50%",IF(AND(AB18="Preventivo",AC18="Manual"),"40%",IF(AND(AB18="Detectivo",AC18="Automático"),"40%",IF(AND(AB18="Detectivo",AC18="Manual"),"30%",IF(AND(AB18="Correctivo",AC18="Automático"),"35%",IF(AND(AB18="Correctivo",AC18="Manual"),"25%",""))))))</f>
        <v/>
      </c>
      <c r="AE18" s="132"/>
      <c r="AF18" s="132"/>
      <c r="AG18" s="132"/>
      <c r="AH18" s="134" t="str">
        <f>IFERROR(IF(AA18="Probabilidad",(M18-(+M18*AD18)),IF(AA18="Impacto",M18,"")),"")</f>
        <v/>
      </c>
      <c r="AI18" s="135" t="str">
        <f>IFERROR(IF(AH18="","",IF(AH18&lt;=0.2,"Muy Baja",IF(AH18&lt;=0.4,"Baja",IF(AH18&lt;=0.6,"Media",IF(AH18&lt;=0.8,"Alta","Muy Alta"))))),"")</f>
        <v/>
      </c>
      <c r="AJ18" s="136" t="str">
        <f>+AH18</f>
        <v/>
      </c>
      <c r="AK18" s="135" t="str">
        <f>IFERROR(IF(AL18="","",IF(AL18&lt;=0.2,"Leve",IF(AL18&lt;=0.4,"Menor",IF(AL18&lt;=0.6,"Moderado",IF(AL18&lt;=0.8,"Mayor","Catastrófico"))))),"")</f>
        <v/>
      </c>
      <c r="AL18" s="136" t="str">
        <f>IFERROR(IF(AA18="Impacto",(Q18-(+Q18*AD18)),IF(AA18="Probabilidad",Q18,"")),"")</f>
        <v/>
      </c>
      <c r="AM18" s="137" t="str">
        <f>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
      </c>
      <c r="AN18" s="138"/>
      <c r="AO18" s="184"/>
      <c r="AP18" s="145" t="str">
        <f t="shared" si="18"/>
        <v/>
      </c>
      <c r="AQ18" s="184"/>
      <c r="AR18" s="145" t="str">
        <f t="shared" si="19"/>
        <v/>
      </c>
      <c r="AS18" s="184" t="str">
        <f t="shared" si="20"/>
        <v/>
      </c>
      <c r="AT18" s="145" t="str">
        <f t="shared" si="21"/>
        <v/>
      </c>
      <c r="AU18" s="119"/>
      <c r="AV18" s="139"/>
      <c r="AW18" s="140"/>
      <c r="AX18" s="140"/>
      <c r="AY18" s="119"/>
      <c r="AZ18" s="139"/>
      <c r="BA18" s="120"/>
      <c r="BB18" s="183"/>
      <c r="BC18" s="183"/>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row>
    <row r="19" spans="1:84" ht="151.5" customHeight="1" x14ac:dyDescent="0.3">
      <c r="A19" s="254"/>
      <c r="B19" s="186"/>
      <c r="C19" s="257"/>
      <c r="D19" s="189"/>
      <c r="E19" s="257"/>
      <c r="F19" s="257"/>
      <c r="G19" s="260"/>
      <c r="H19" s="192"/>
      <c r="I19" s="192"/>
      <c r="J19" s="257"/>
      <c r="K19" s="263"/>
      <c r="L19" s="266"/>
      <c r="M19" s="248"/>
      <c r="N19" s="269"/>
      <c r="O19" s="248">
        <f>IF(NOT(ISERROR(MATCH(N19,_xlfn.ANCHORARRAY(G30),0))),M32&amp;"Por favor no seleccionar los criterios de impacto",N19)</f>
        <v>0</v>
      </c>
      <c r="P19" s="266"/>
      <c r="Q19" s="248"/>
      <c r="R19" s="251"/>
      <c r="S19" s="184"/>
      <c r="T19" s="184" t="str">
        <f t="shared" si="13"/>
        <v/>
      </c>
      <c r="U19" s="184"/>
      <c r="V19" s="184" t="str">
        <f t="shared" si="14"/>
        <v/>
      </c>
      <c r="W19" s="184" t="str">
        <f t="shared" si="15"/>
        <v/>
      </c>
      <c r="X19" s="184" t="str">
        <f t="shared" si="16"/>
        <v/>
      </c>
      <c r="Y19" s="5"/>
      <c r="Z19" s="125"/>
      <c r="AA19" s="131" t="str">
        <f>IF(OR(AB19="Preventivo",AB19="Detectivo"),"Probabilidad",IF(AB19="Correctivo","Impacto",""))</f>
        <v/>
      </c>
      <c r="AB19" s="132"/>
      <c r="AC19" s="132"/>
      <c r="AD19" s="133" t="str">
        <f t="shared" ref="AD19:AD23" si="24">IF(AND(AB19="Preventivo",AC19="Automático"),"50%",IF(AND(AB19="Preventivo",AC19="Manual"),"40%",IF(AND(AB19="Detectivo",AC19="Automático"),"40%",IF(AND(AB19="Detectivo",AC19="Manual"),"30%",IF(AND(AB19="Correctivo",AC19="Automático"),"35%",IF(AND(AB19="Correctivo",AC19="Manual"),"25%",""))))))</f>
        <v/>
      </c>
      <c r="AE19" s="132"/>
      <c r="AF19" s="132"/>
      <c r="AG19" s="132"/>
      <c r="AH19" s="134" t="str">
        <f>IFERROR(IF(AND(AA18="Probabilidad",AA19="Probabilidad"),(AJ18-(+AJ18*AD19)),IF(AA19="Probabilidad",(M18-(+M18*AD19)),IF(AA19="Impacto",AJ18,""))),"")</f>
        <v/>
      </c>
      <c r="AI19" s="135" t="str">
        <f t="shared" si="1"/>
        <v/>
      </c>
      <c r="AJ19" s="136" t="str">
        <f t="shared" ref="AJ19:AJ23" si="25">+AH19</f>
        <v/>
      </c>
      <c r="AK19" s="135" t="str">
        <f t="shared" si="3"/>
        <v/>
      </c>
      <c r="AL19" s="136" t="str">
        <f>IFERROR(IF(AND(AA18="Impacto",AA19="Impacto"),(AL18-(+AL18*AD19)),IF(AA19="Impacto",(Q18-(+Q18*AD19)),IF(AA19="Probabilidad",AL18,""))),"")</f>
        <v/>
      </c>
      <c r="AM19" s="137" t="str">
        <f t="shared" ref="AM19:AM20" si="26">IFERROR(IF(OR(AND(AI19="Muy Baja",AK19="Leve"),AND(AI19="Muy Baja",AK19="Menor"),AND(AI19="Baja",AK19="Leve")),"Bajo",IF(OR(AND(AI19="Muy baja",AK19="Moderado"),AND(AI19="Baja",AK19="Menor"),AND(AI19="Baja",AK19="Moderado"),AND(AI19="Media",AK19="Leve"),AND(AI19="Media",AK19="Menor"),AND(AI19="Media",AK19="Moderado"),AND(AI19="Alta",AK19="Leve"),AND(AI19="Alta",AK19="Menor")),"Moderado",IF(OR(AND(AI19="Muy Baja",AK19="Mayor"),AND(AI19="Baja",AK19="Mayor"),AND(AI19="Media",AK19="Mayor"),AND(AI19="Alta",AK19="Moderado"),AND(AI19="Alta",AK19="Mayor"),AND(AI19="Muy Alta",AK19="Leve"),AND(AI19="Muy Alta",AK19="Menor"),AND(AI19="Muy Alta",AK19="Moderado"),AND(AI19="Muy Alta",AK19="Mayor")),"Alto",IF(OR(AND(AI19="Muy Baja",AK19="Catastrófico"),AND(AI19="Baja",AK19="Catastrófico"),AND(AI19="Media",AK19="Catastrófico"),AND(AI19="Alta",AK19="Catastrófico"),AND(AI19="Muy Alta",AK19="Catastrófico")),"Extremo","")))),"")</f>
        <v/>
      </c>
      <c r="AN19" s="138"/>
      <c r="AO19" s="184"/>
      <c r="AP19" s="145" t="str">
        <f t="shared" si="18"/>
        <v/>
      </c>
      <c r="AQ19" s="184"/>
      <c r="AR19" s="145" t="str">
        <f t="shared" si="19"/>
        <v/>
      </c>
      <c r="AS19" s="184" t="str">
        <f t="shared" si="20"/>
        <v/>
      </c>
      <c r="AT19" s="145" t="str">
        <f t="shared" si="21"/>
        <v/>
      </c>
      <c r="AU19" s="119"/>
      <c r="AV19" s="139"/>
      <c r="AW19" s="140"/>
      <c r="AX19" s="140"/>
      <c r="AY19" s="119"/>
      <c r="AZ19" s="139"/>
      <c r="BA19" s="120"/>
      <c r="BB19" s="183"/>
      <c r="BC19" s="183"/>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row>
    <row r="20" spans="1:84" ht="151.5" customHeight="1" x14ac:dyDescent="0.3">
      <c r="A20" s="254"/>
      <c r="B20" s="186"/>
      <c r="C20" s="257"/>
      <c r="D20" s="189"/>
      <c r="E20" s="257"/>
      <c r="F20" s="257"/>
      <c r="G20" s="260"/>
      <c r="H20" s="192"/>
      <c r="I20" s="192"/>
      <c r="J20" s="257"/>
      <c r="K20" s="263"/>
      <c r="L20" s="266"/>
      <c r="M20" s="248"/>
      <c r="N20" s="269"/>
      <c r="O20" s="248">
        <f>IF(NOT(ISERROR(MATCH(N20,_xlfn.ANCHORARRAY(G31),0))),M33&amp;"Por favor no seleccionar los criterios de impacto",N20)</f>
        <v>0</v>
      </c>
      <c r="P20" s="266"/>
      <c r="Q20" s="248"/>
      <c r="R20" s="251"/>
      <c r="S20" s="184"/>
      <c r="T20" s="184" t="str">
        <f t="shared" si="13"/>
        <v/>
      </c>
      <c r="U20" s="184"/>
      <c r="V20" s="184" t="str">
        <f t="shared" si="14"/>
        <v/>
      </c>
      <c r="W20" s="184" t="str">
        <f t="shared" si="15"/>
        <v/>
      </c>
      <c r="X20" s="184" t="str">
        <f t="shared" si="16"/>
        <v/>
      </c>
      <c r="Y20" s="5"/>
      <c r="Z20" s="126"/>
      <c r="AA20" s="131" t="str">
        <f>IF(OR(AB20="Preventivo",AB20="Detectivo"),"Probabilidad",IF(AB20="Correctivo","Impacto",""))</f>
        <v/>
      </c>
      <c r="AB20" s="132"/>
      <c r="AC20" s="132"/>
      <c r="AD20" s="133" t="str">
        <f t="shared" si="24"/>
        <v/>
      </c>
      <c r="AE20" s="132"/>
      <c r="AF20" s="132"/>
      <c r="AG20" s="132"/>
      <c r="AH20" s="134" t="str">
        <f>IFERROR(IF(AND(AA19="Probabilidad",AA20="Probabilidad"),(AJ19-(+AJ19*AD20)),IF(AND(AA19="Impacto",AA20="Probabilidad"),(AJ18-(+AJ18*AD20)),IF(AA20="Impacto",AJ19,""))),"")</f>
        <v/>
      </c>
      <c r="AI20" s="135" t="str">
        <f t="shared" si="1"/>
        <v/>
      </c>
      <c r="AJ20" s="136" t="str">
        <f t="shared" si="25"/>
        <v/>
      </c>
      <c r="AK20" s="135" t="str">
        <f t="shared" si="3"/>
        <v/>
      </c>
      <c r="AL20" s="136" t="str">
        <f>IFERROR(IF(AND(AA19="Impacto",AA20="Impacto"),(AL19-(+AL19*AD20)),IF(AND(AA19="Probabilidad",AA20="Impacto"),(AL18-(+AL18*AD20)),IF(AA20="Probabilidad",AL19,""))),"")</f>
        <v/>
      </c>
      <c r="AM20" s="137" t="str">
        <f t="shared" si="26"/>
        <v/>
      </c>
      <c r="AN20" s="138"/>
      <c r="AO20" s="184"/>
      <c r="AP20" s="145" t="str">
        <f t="shared" si="18"/>
        <v/>
      </c>
      <c r="AQ20" s="184"/>
      <c r="AR20" s="145" t="str">
        <f t="shared" si="19"/>
        <v/>
      </c>
      <c r="AS20" s="184" t="str">
        <f t="shared" si="20"/>
        <v/>
      </c>
      <c r="AT20" s="145" t="str">
        <f t="shared" si="21"/>
        <v/>
      </c>
      <c r="AU20" s="119"/>
      <c r="AV20" s="139"/>
      <c r="AW20" s="140"/>
      <c r="AX20" s="140"/>
      <c r="AY20" s="119"/>
      <c r="AZ20" s="139"/>
      <c r="BA20" s="120"/>
      <c r="BB20" s="183"/>
      <c r="BC20" s="183"/>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row>
    <row r="21" spans="1:84" ht="151.5" customHeight="1" x14ac:dyDescent="0.3">
      <c r="A21" s="254"/>
      <c r="B21" s="186"/>
      <c r="C21" s="257"/>
      <c r="D21" s="189"/>
      <c r="E21" s="257"/>
      <c r="F21" s="257"/>
      <c r="G21" s="260"/>
      <c r="H21" s="192"/>
      <c r="I21" s="192"/>
      <c r="J21" s="257"/>
      <c r="K21" s="263"/>
      <c r="L21" s="266"/>
      <c r="M21" s="248"/>
      <c r="N21" s="269"/>
      <c r="O21" s="248">
        <f>IF(NOT(ISERROR(MATCH(N21,_xlfn.ANCHORARRAY(G32),0))),M34&amp;"Por favor no seleccionar los criterios de impacto",N21)</f>
        <v>0</v>
      </c>
      <c r="P21" s="266"/>
      <c r="Q21" s="248"/>
      <c r="R21" s="251"/>
      <c r="S21" s="184"/>
      <c r="T21" s="184" t="str">
        <f t="shared" si="13"/>
        <v/>
      </c>
      <c r="U21" s="184"/>
      <c r="V21" s="184" t="str">
        <f t="shared" si="14"/>
        <v/>
      </c>
      <c r="W21" s="184" t="str">
        <f t="shared" si="15"/>
        <v/>
      </c>
      <c r="X21" s="184" t="str">
        <f t="shared" si="16"/>
        <v/>
      </c>
      <c r="Y21" s="5"/>
      <c r="Z21" s="125"/>
      <c r="AA21" s="131" t="str">
        <f t="shared" ref="AA21:AA23" si="27">IF(OR(AB21="Preventivo",AB21="Detectivo"),"Probabilidad",IF(AB21="Correctivo","Impacto",""))</f>
        <v/>
      </c>
      <c r="AB21" s="132"/>
      <c r="AC21" s="132"/>
      <c r="AD21" s="133" t="str">
        <f t="shared" si="24"/>
        <v/>
      </c>
      <c r="AE21" s="132"/>
      <c r="AF21" s="132"/>
      <c r="AG21" s="132"/>
      <c r="AH21" s="134" t="str">
        <f t="shared" ref="AH21:AH23" si="28">IFERROR(IF(AND(AA20="Probabilidad",AA21="Probabilidad"),(AJ20-(+AJ20*AD21)),IF(AND(AA20="Impacto",AA21="Probabilidad"),(AJ19-(+AJ19*AD21)),IF(AA21="Impacto",AJ20,""))),"")</f>
        <v/>
      </c>
      <c r="AI21" s="135" t="str">
        <f t="shared" si="1"/>
        <v/>
      </c>
      <c r="AJ21" s="136" t="str">
        <f t="shared" si="25"/>
        <v/>
      </c>
      <c r="AK21" s="135" t="str">
        <f t="shared" si="3"/>
        <v/>
      </c>
      <c r="AL21" s="136" t="str">
        <f t="shared" ref="AL21:AL23" si="29">IFERROR(IF(AND(AA20="Impacto",AA21="Impacto"),(AL20-(+AL20*AD21)),IF(AND(AA20="Probabilidad",AA21="Impacto"),(AL19-(+AL19*AD21)),IF(AA21="Probabilidad",AL20,""))),"")</f>
        <v/>
      </c>
      <c r="AM21" s="137" t="str">
        <f>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38"/>
      <c r="AO21" s="184"/>
      <c r="AP21" s="145" t="str">
        <f t="shared" si="18"/>
        <v/>
      </c>
      <c r="AQ21" s="184"/>
      <c r="AR21" s="145" t="str">
        <f t="shared" si="19"/>
        <v/>
      </c>
      <c r="AS21" s="184" t="str">
        <f t="shared" si="20"/>
        <v/>
      </c>
      <c r="AT21" s="145" t="str">
        <f t="shared" si="21"/>
        <v/>
      </c>
      <c r="AU21" s="119"/>
      <c r="AV21" s="139"/>
      <c r="AW21" s="140"/>
      <c r="AX21" s="140"/>
      <c r="AY21" s="119"/>
      <c r="AZ21" s="139"/>
      <c r="BA21" s="120"/>
      <c r="BB21" s="183"/>
      <c r="BC21" s="183"/>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row>
    <row r="22" spans="1:84" ht="151.5" customHeight="1" x14ac:dyDescent="0.3">
      <c r="A22" s="254"/>
      <c r="B22" s="186"/>
      <c r="C22" s="257"/>
      <c r="D22" s="189"/>
      <c r="E22" s="257"/>
      <c r="F22" s="257"/>
      <c r="G22" s="260"/>
      <c r="H22" s="192"/>
      <c r="I22" s="192"/>
      <c r="J22" s="257"/>
      <c r="K22" s="263"/>
      <c r="L22" s="266"/>
      <c r="M22" s="248"/>
      <c r="N22" s="269"/>
      <c r="O22" s="248">
        <f>IF(NOT(ISERROR(MATCH(N22,_xlfn.ANCHORARRAY(G33),0))),M35&amp;"Por favor no seleccionar los criterios de impacto",N22)</f>
        <v>0</v>
      </c>
      <c r="P22" s="266"/>
      <c r="Q22" s="248"/>
      <c r="R22" s="251"/>
      <c r="S22" s="184"/>
      <c r="T22" s="184" t="str">
        <f t="shared" si="13"/>
        <v/>
      </c>
      <c r="U22" s="184"/>
      <c r="V22" s="184" t="str">
        <f t="shared" si="14"/>
        <v/>
      </c>
      <c r="W22" s="184" t="str">
        <f t="shared" si="15"/>
        <v/>
      </c>
      <c r="X22" s="184" t="str">
        <f t="shared" si="16"/>
        <v/>
      </c>
      <c r="Y22" s="5"/>
      <c r="Z22" s="125"/>
      <c r="AA22" s="131" t="str">
        <f t="shared" si="27"/>
        <v/>
      </c>
      <c r="AB22" s="132"/>
      <c r="AC22" s="132"/>
      <c r="AD22" s="133" t="str">
        <f t="shared" si="24"/>
        <v/>
      </c>
      <c r="AE22" s="132"/>
      <c r="AF22" s="132"/>
      <c r="AG22" s="132"/>
      <c r="AH22" s="134" t="str">
        <f t="shared" si="28"/>
        <v/>
      </c>
      <c r="AI22" s="135" t="str">
        <f t="shared" si="1"/>
        <v/>
      </c>
      <c r="AJ22" s="136" t="str">
        <f t="shared" si="25"/>
        <v/>
      </c>
      <c r="AK22" s="135" t="str">
        <f t="shared" si="3"/>
        <v/>
      </c>
      <c r="AL22" s="136" t="str">
        <f t="shared" si="29"/>
        <v/>
      </c>
      <c r="AM22" s="137" t="str">
        <f t="shared" ref="AM22:AM23" si="30">IFERROR(IF(OR(AND(AI22="Muy Baja",AK22="Leve"),AND(AI22="Muy Baja",AK22="Menor"),AND(AI22="Baja",AK22="Leve")),"Bajo",IF(OR(AND(AI22="Muy baja",AK22="Moderado"),AND(AI22="Baja",AK22="Menor"),AND(AI22="Baja",AK22="Moderado"),AND(AI22="Media",AK22="Leve"),AND(AI22="Media",AK22="Menor"),AND(AI22="Media",AK22="Moderado"),AND(AI22="Alta",AK22="Leve"),AND(AI22="Alta",AK22="Menor")),"Moderado",IF(OR(AND(AI22="Muy Baja",AK22="Mayor"),AND(AI22="Baja",AK22="Mayor"),AND(AI22="Media",AK22="Mayor"),AND(AI22="Alta",AK22="Moderado"),AND(AI22="Alta",AK22="Mayor"),AND(AI22="Muy Alta",AK22="Leve"),AND(AI22="Muy Alta",AK22="Menor"),AND(AI22="Muy Alta",AK22="Moderado"),AND(AI22="Muy Alta",AK22="Mayor")),"Alto",IF(OR(AND(AI22="Muy Baja",AK22="Catastrófico"),AND(AI22="Baja",AK22="Catastrófico"),AND(AI22="Media",AK22="Catastrófico"),AND(AI22="Alta",AK22="Catastrófico"),AND(AI22="Muy Alta",AK22="Catastrófico")),"Extremo","")))),"")</f>
        <v/>
      </c>
      <c r="AN22" s="138"/>
      <c r="AO22" s="184"/>
      <c r="AP22" s="145" t="str">
        <f t="shared" si="18"/>
        <v/>
      </c>
      <c r="AQ22" s="184"/>
      <c r="AR22" s="145" t="str">
        <f t="shared" si="19"/>
        <v/>
      </c>
      <c r="AS22" s="184" t="str">
        <f t="shared" si="20"/>
        <v/>
      </c>
      <c r="AT22" s="145" t="str">
        <f t="shared" si="21"/>
        <v/>
      </c>
      <c r="AU22" s="119"/>
      <c r="AV22" s="139"/>
      <c r="AW22" s="140"/>
      <c r="AX22" s="140"/>
      <c r="AY22" s="119"/>
      <c r="AZ22" s="139"/>
      <c r="BA22" s="120"/>
      <c r="BB22" s="183"/>
      <c r="BC22" s="183"/>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row>
    <row r="23" spans="1:84" ht="151.5" customHeight="1" x14ac:dyDescent="0.3">
      <c r="A23" s="255"/>
      <c r="B23" s="187"/>
      <c r="C23" s="258"/>
      <c r="D23" s="190"/>
      <c r="E23" s="258"/>
      <c r="F23" s="258"/>
      <c r="G23" s="261"/>
      <c r="H23" s="193"/>
      <c r="I23" s="193"/>
      <c r="J23" s="258"/>
      <c r="K23" s="264"/>
      <c r="L23" s="267"/>
      <c r="M23" s="249"/>
      <c r="N23" s="270"/>
      <c r="O23" s="249">
        <f>IF(NOT(ISERROR(MATCH(N23,_xlfn.ANCHORARRAY(G34),0))),M36&amp;"Por favor no seleccionar los criterios de impacto",N23)</f>
        <v>0</v>
      </c>
      <c r="P23" s="267"/>
      <c r="Q23" s="249"/>
      <c r="R23" s="252"/>
      <c r="S23" s="184"/>
      <c r="T23" s="184" t="str">
        <f t="shared" si="13"/>
        <v/>
      </c>
      <c r="U23" s="184"/>
      <c r="V23" s="184" t="str">
        <f t="shared" si="14"/>
        <v/>
      </c>
      <c r="W23" s="184" t="str">
        <f t="shared" si="15"/>
        <v/>
      </c>
      <c r="X23" s="184" t="str">
        <f t="shared" si="16"/>
        <v/>
      </c>
      <c r="Y23" s="5"/>
      <c r="Z23" s="125"/>
      <c r="AA23" s="131" t="str">
        <f t="shared" si="27"/>
        <v/>
      </c>
      <c r="AB23" s="132"/>
      <c r="AC23" s="132"/>
      <c r="AD23" s="133" t="str">
        <f t="shared" si="24"/>
        <v/>
      </c>
      <c r="AE23" s="132"/>
      <c r="AF23" s="132"/>
      <c r="AG23" s="132"/>
      <c r="AH23" s="134" t="str">
        <f t="shared" si="28"/>
        <v/>
      </c>
      <c r="AI23" s="135" t="str">
        <f t="shared" si="1"/>
        <v/>
      </c>
      <c r="AJ23" s="136" t="str">
        <f t="shared" si="25"/>
        <v/>
      </c>
      <c r="AK23" s="135" t="str">
        <f t="shared" si="3"/>
        <v/>
      </c>
      <c r="AL23" s="136" t="str">
        <f t="shared" si="29"/>
        <v/>
      </c>
      <c r="AM23" s="137" t="str">
        <f t="shared" si="30"/>
        <v/>
      </c>
      <c r="AN23" s="138"/>
      <c r="AO23" s="184"/>
      <c r="AP23" s="145" t="str">
        <f t="shared" si="18"/>
        <v/>
      </c>
      <c r="AQ23" s="184"/>
      <c r="AR23" s="145" t="str">
        <f t="shared" si="19"/>
        <v/>
      </c>
      <c r="AS23" s="184" t="str">
        <f t="shared" si="20"/>
        <v/>
      </c>
      <c r="AT23" s="145" t="str">
        <f t="shared" si="21"/>
        <v/>
      </c>
      <c r="AU23" s="119"/>
      <c r="AV23" s="139"/>
      <c r="AW23" s="140"/>
      <c r="AX23" s="140"/>
      <c r="AY23" s="119"/>
      <c r="AZ23" s="139"/>
      <c r="BA23" s="120"/>
      <c r="BB23" s="183"/>
      <c r="BC23" s="183"/>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row>
    <row r="24" spans="1:84" ht="151.5" customHeight="1" x14ac:dyDescent="0.3">
      <c r="A24" s="253">
        <v>3</v>
      </c>
      <c r="B24" s="185"/>
      <c r="C24" s="256"/>
      <c r="D24" s="188"/>
      <c r="E24" s="256"/>
      <c r="F24" s="256"/>
      <c r="G24" s="259"/>
      <c r="H24" s="191"/>
      <c r="I24" s="191"/>
      <c r="J24" s="256"/>
      <c r="K24" s="262"/>
      <c r="L24" s="265" t="str">
        <f>IF(K24&lt;=0,"",IF(K24&lt;=2,"Muy Baja",IF(K24&lt;=24,"Baja",IF(K24&lt;=500,"Media",IF(K24&lt;=5000,"Alta","Muy Alta")))))</f>
        <v/>
      </c>
      <c r="M24" s="247" t="str">
        <f>IF(L24="","",IF(L24="Muy Baja",0.2,IF(L24="Baja",0.4,IF(L24="Media",0.6,IF(L24="Alta",0.8,IF(L24="Muy Alta",1,))))))</f>
        <v/>
      </c>
      <c r="N24" s="268"/>
      <c r="O24" s="247">
        <f>IF(NOT(ISERROR(MATCH(N24,'Tabla Impacto'!$B$221:$B$223,0))),'Tabla Impacto'!$F$223&amp;"Por favor no seleccionar los criterios de impacto(Afectación Económica o presupuestal y Pérdida Reputacional)",N24)</f>
        <v>0</v>
      </c>
      <c r="P24" s="265" t="str">
        <f>IF(OR(O24='Tabla Impacto'!$C$11,O24='Tabla Impacto'!$D$11),"Leve",IF(OR(O24='Tabla Impacto'!$C$12,O24='Tabla Impacto'!$D$12),"Menor",IF(OR(O24='Tabla Impacto'!$C$13,O24='Tabla Impacto'!$D$13),"Moderado",IF(OR(O24='Tabla Impacto'!$C$14,O24='Tabla Impacto'!$D$14),"Mayor",IF(OR(O24='Tabla Impacto'!$C$15,O24='Tabla Impacto'!$D$15),"Catastrófico","")))))</f>
        <v/>
      </c>
      <c r="Q24" s="247" t="str">
        <f>IF(P24="","",IF(P24="Leve",0.2,IF(P24="Menor",0.4,IF(P24="Moderado",0.6,IF(P24="Mayor",0.8,IF(P24="Catastrófico",1,))))))</f>
        <v/>
      </c>
      <c r="R24" s="250" t="str">
        <f>IF(OR(AND(L24="Muy Baja",P24="Leve"),AND(L24="Muy Baja",P24="Menor"),AND(L24="Baja",P24="Leve")),"Bajo",IF(OR(AND(L24="Muy baja",P24="Moderado"),AND(L24="Baja",P24="Menor"),AND(L24="Baja",P24="Moderado"),AND(L24="Media",P24="Leve"),AND(L24="Media",P24="Menor"),AND(L24="Media",P24="Moderado"),AND(L24="Alta",P24="Leve"),AND(L24="Alta",P24="Menor")),"Moderado",IF(OR(AND(L24="Muy Baja",P24="Mayor"),AND(L24="Baja",P24="Mayor"),AND(L24="Media",P24="Mayor"),AND(L24="Alta",P24="Moderado"),AND(L24="Alta",P24="Mayor"),AND(L24="Muy Alta",P24="Leve"),AND(L24="Muy Alta",P24="Menor"),AND(L24="Muy Alta",P24="Moderado"),AND(L24="Muy Alta",P24="Mayor")),"Alto",IF(OR(AND(L24="Muy Baja",P24="Catastrófico"),AND(L24="Baja",P24="Catastrófico"),AND(L24="Media",P24="Catastrófico"),AND(L24="Alta",P24="Catastrófico"),AND(L24="Muy Alta",P24="Catastrófico")),"Extremo",""))))</f>
        <v/>
      </c>
      <c r="S24" s="184"/>
      <c r="T24" s="184" t="str">
        <f t="shared" si="13"/>
        <v/>
      </c>
      <c r="U24" s="184"/>
      <c r="V24" s="184" t="str">
        <f t="shared" si="14"/>
        <v/>
      </c>
      <c r="W24" s="184" t="str">
        <f t="shared" si="15"/>
        <v/>
      </c>
      <c r="X24" s="184" t="str">
        <f t="shared" si="16"/>
        <v/>
      </c>
      <c r="Y24" s="5"/>
      <c r="Z24" s="125"/>
      <c r="AA24" s="131" t="str">
        <f>IF(OR(AB24="Preventivo",AB24="Detectivo"),"Probabilidad",IF(AB24="Correctivo","Impacto",""))</f>
        <v/>
      </c>
      <c r="AB24" s="132"/>
      <c r="AC24" s="132"/>
      <c r="AD24" s="133" t="str">
        <f>IF(AND(AB24="Preventivo",AC24="Automático"),"50%",IF(AND(AB24="Preventivo",AC24="Manual"),"40%",IF(AND(AB24="Detectivo",AC24="Automático"),"40%",IF(AND(AB24="Detectivo",AC24="Manual"),"30%",IF(AND(AB24="Correctivo",AC24="Automático"),"35%",IF(AND(AB24="Correctivo",AC24="Manual"),"25%",""))))))</f>
        <v/>
      </c>
      <c r="AE24" s="132"/>
      <c r="AF24" s="132"/>
      <c r="AG24" s="132"/>
      <c r="AH24" s="134" t="str">
        <f>IFERROR(IF(AA24="Probabilidad",(M24-(+M24*AD24)),IF(AA24="Impacto",M24,"")),"")</f>
        <v/>
      </c>
      <c r="AI24" s="135" t="str">
        <f>IFERROR(IF(AH24="","",IF(AH24&lt;=0.2,"Muy Baja",IF(AH24&lt;=0.4,"Baja",IF(AH24&lt;=0.6,"Media",IF(AH24&lt;=0.8,"Alta","Muy Alta"))))),"")</f>
        <v/>
      </c>
      <c r="AJ24" s="136" t="str">
        <f>+AH24</f>
        <v/>
      </c>
      <c r="AK24" s="135" t="str">
        <f>IFERROR(IF(AL24="","",IF(AL24&lt;=0.2,"Leve",IF(AL24&lt;=0.4,"Menor",IF(AL24&lt;=0.6,"Moderado",IF(AL24&lt;=0.8,"Mayor","Catastrófico"))))),"")</f>
        <v/>
      </c>
      <c r="AL24" s="136" t="str">
        <f>IFERROR(IF(AA24="Impacto",(Q24-(+Q24*AD24)),IF(AA24="Probabilidad",Q24,"")),"")</f>
        <v/>
      </c>
      <c r="AM24" s="137" t="str">
        <f>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38"/>
      <c r="AO24" s="184"/>
      <c r="AP24" s="145" t="str">
        <f t="shared" si="18"/>
        <v/>
      </c>
      <c r="AQ24" s="184"/>
      <c r="AR24" s="145" t="str">
        <f t="shared" si="19"/>
        <v/>
      </c>
      <c r="AS24" s="184" t="str">
        <f t="shared" si="20"/>
        <v/>
      </c>
      <c r="AT24" s="145" t="str">
        <f t="shared" si="21"/>
        <v/>
      </c>
      <c r="AU24" s="119"/>
      <c r="AV24" s="139"/>
      <c r="AW24" s="140"/>
      <c r="AX24" s="140"/>
      <c r="AY24" s="119"/>
      <c r="AZ24" s="139"/>
      <c r="BA24" s="120"/>
      <c r="BB24" s="183"/>
      <c r="BC24" s="183"/>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row>
    <row r="25" spans="1:84" ht="151.5" customHeight="1" x14ac:dyDescent="0.3">
      <c r="A25" s="254"/>
      <c r="B25" s="186"/>
      <c r="C25" s="257"/>
      <c r="D25" s="189"/>
      <c r="E25" s="257"/>
      <c r="F25" s="257"/>
      <c r="G25" s="260"/>
      <c r="H25" s="192"/>
      <c r="I25" s="192"/>
      <c r="J25" s="257"/>
      <c r="K25" s="263"/>
      <c r="L25" s="266"/>
      <c r="M25" s="248"/>
      <c r="N25" s="269"/>
      <c r="O25" s="248">
        <f t="shared" ref="O25:O29" si="31">IF(NOT(ISERROR(MATCH(N25,_xlfn.ANCHORARRAY(G36),0))),M38&amp;"Por favor no seleccionar los criterios de impacto",N25)</f>
        <v>0</v>
      </c>
      <c r="P25" s="266"/>
      <c r="Q25" s="248"/>
      <c r="R25" s="251"/>
      <c r="S25" s="184"/>
      <c r="T25" s="184" t="str">
        <f t="shared" si="13"/>
        <v/>
      </c>
      <c r="U25" s="184"/>
      <c r="V25" s="184" t="str">
        <f t="shared" si="14"/>
        <v/>
      </c>
      <c r="W25" s="184" t="str">
        <f t="shared" si="15"/>
        <v/>
      </c>
      <c r="X25" s="184" t="str">
        <f t="shared" si="16"/>
        <v/>
      </c>
      <c r="Y25" s="5"/>
      <c r="Z25" s="125"/>
      <c r="AA25" s="131" t="str">
        <f>IF(OR(AB25="Preventivo",AB25="Detectivo"),"Probabilidad",IF(AB25="Correctivo","Impacto",""))</f>
        <v/>
      </c>
      <c r="AB25" s="132"/>
      <c r="AC25" s="132"/>
      <c r="AD25" s="133" t="str">
        <f t="shared" ref="AD25:AD29" si="32">IF(AND(AB25="Preventivo",AC25="Automático"),"50%",IF(AND(AB25="Preventivo",AC25="Manual"),"40%",IF(AND(AB25="Detectivo",AC25="Automático"),"40%",IF(AND(AB25="Detectivo",AC25="Manual"),"30%",IF(AND(AB25="Correctivo",AC25="Automático"),"35%",IF(AND(AB25="Correctivo",AC25="Manual"),"25%",""))))))</f>
        <v/>
      </c>
      <c r="AE25" s="132"/>
      <c r="AF25" s="132"/>
      <c r="AG25" s="132"/>
      <c r="AH25" s="141" t="str">
        <f>IFERROR(IF(AND(AA24="Probabilidad",AA25="Probabilidad"),(AJ24-(+AJ24*AD25)),IF(AA25="Probabilidad",(M24-(+M24*AD25)),IF(AA25="Impacto",AJ24,""))),"")</f>
        <v/>
      </c>
      <c r="AI25" s="135" t="str">
        <f t="shared" si="1"/>
        <v/>
      </c>
      <c r="AJ25" s="136" t="str">
        <f t="shared" ref="AJ25:AJ29" si="33">+AH25</f>
        <v/>
      </c>
      <c r="AK25" s="135" t="str">
        <f t="shared" si="3"/>
        <v/>
      </c>
      <c r="AL25" s="136" t="str">
        <f>IFERROR(IF(AND(AA24="Impacto",AA25="Impacto"),(AL24-(+AL24*AD25)),IF(AA25="Impacto",(Q24-(+Q24*AD25)),IF(AA25="Probabilidad",AL24,""))),"")</f>
        <v/>
      </c>
      <c r="AM25" s="137" t="str">
        <f t="shared" ref="AM25:AM26" si="34">IFERROR(IF(OR(AND(AI25="Muy Baja",AK25="Leve"),AND(AI25="Muy Baja",AK25="Menor"),AND(AI25="Baja",AK25="Leve")),"Bajo",IF(OR(AND(AI25="Muy baja",AK25="Moderado"),AND(AI25="Baja",AK25="Menor"),AND(AI25="Baja",AK25="Moderado"),AND(AI25="Media",AK25="Leve"),AND(AI25="Media",AK25="Menor"),AND(AI25="Media",AK25="Moderado"),AND(AI25="Alta",AK25="Leve"),AND(AI25="Alta",AK25="Menor")),"Moderado",IF(OR(AND(AI25="Muy Baja",AK25="Mayor"),AND(AI25="Baja",AK25="Mayor"),AND(AI25="Media",AK25="Mayor"),AND(AI25="Alta",AK25="Moderado"),AND(AI25="Alta",AK25="Mayor"),AND(AI25="Muy Alta",AK25="Leve"),AND(AI25="Muy Alta",AK25="Menor"),AND(AI25="Muy Alta",AK25="Moderado"),AND(AI25="Muy Alta",AK25="Mayor")),"Alto",IF(OR(AND(AI25="Muy Baja",AK25="Catastrófico"),AND(AI25="Baja",AK25="Catastrófico"),AND(AI25="Media",AK25="Catastrófico"),AND(AI25="Alta",AK25="Catastrófico"),AND(AI25="Muy Alta",AK25="Catastrófico")),"Extremo","")))),"")</f>
        <v/>
      </c>
      <c r="AN25" s="138"/>
      <c r="AO25" s="184"/>
      <c r="AP25" s="145" t="str">
        <f t="shared" si="18"/>
        <v/>
      </c>
      <c r="AQ25" s="184"/>
      <c r="AR25" s="145" t="str">
        <f t="shared" si="19"/>
        <v/>
      </c>
      <c r="AS25" s="184" t="str">
        <f t="shared" si="20"/>
        <v/>
      </c>
      <c r="AT25" s="145" t="str">
        <f t="shared" si="21"/>
        <v/>
      </c>
      <c r="AU25" s="119"/>
      <c r="AV25" s="139"/>
      <c r="AW25" s="140"/>
      <c r="AX25" s="140"/>
      <c r="AY25" s="119"/>
      <c r="AZ25" s="139"/>
      <c r="BA25" s="120"/>
      <c r="BB25" s="183"/>
      <c r="BC25" s="183"/>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row>
    <row r="26" spans="1:84" ht="151.5" customHeight="1" x14ac:dyDescent="0.3">
      <c r="A26" s="254"/>
      <c r="B26" s="186"/>
      <c r="C26" s="257"/>
      <c r="D26" s="189"/>
      <c r="E26" s="257"/>
      <c r="F26" s="257"/>
      <c r="G26" s="260"/>
      <c r="H26" s="192"/>
      <c r="I26" s="192"/>
      <c r="J26" s="257"/>
      <c r="K26" s="263"/>
      <c r="L26" s="266"/>
      <c r="M26" s="248"/>
      <c r="N26" s="269"/>
      <c r="O26" s="248">
        <f t="shared" si="31"/>
        <v>0</v>
      </c>
      <c r="P26" s="266"/>
      <c r="Q26" s="248"/>
      <c r="R26" s="251"/>
      <c r="S26" s="184"/>
      <c r="T26" s="184" t="str">
        <f t="shared" si="13"/>
        <v/>
      </c>
      <c r="U26" s="184"/>
      <c r="V26" s="184" t="str">
        <f t="shared" si="14"/>
        <v/>
      </c>
      <c r="W26" s="184" t="str">
        <f t="shared" si="15"/>
        <v/>
      </c>
      <c r="X26" s="184" t="str">
        <f t="shared" si="16"/>
        <v/>
      </c>
      <c r="Y26" s="5"/>
      <c r="Z26" s="126"/>
      <c r="AA26" s="131" t="str">
        <f>IF(OR(AB26="Preventivo",AB26="Detectivo"),"Probabilidad",IF(AB26="Correctivo","Impacto",""))</f>
        <v/>
      </c>
      <c r="AB26" s="132"/>
      <c r="AC26" s="132"/>
      <c r="AD26" s="133" t="str">
        <f t="shared" si="32"/>
        <v/>
      </c>
      <c r="AE26" s="132"/>
      <c r="AF26" s="132"/>
      <c r="AG26" s="132"/>
      <c r="AH26" s="134" t="str">
        <f>IFERROR(IF(AND(AA25="Probabilidad",AA26="Probabilidad"),(AJ25-(+AJ25*AD26)),IF(AND(AA25="Impacto",AA26="Probabilidad"),(AJ24-(+AJ24*AD26)),IF(AA26="Impacto",AJ25,""))),"")</f>
        <v/>
      </c>
      <c r="AI26" s="135" t="str">
        <f t="shared" si="1"/>
        <v/>
      </c>
      <c r="AJ26" s="136" t="str">
        <f t="shared" si="33"/>
        <v/>
      </c>
      <c r="AK26" s="135" t="str">
        <f t="shared" si="3"/>
        <v/>
      </c>
      <c r="AL26" s="136" t="str">
        <f>IFERROR(IF(AND(AA25="Impacto",AA26="Impacto"),(AL25-(+AL25*AD26)),IF(AND(AA25="Probabilidad",AA26="Impacto"),(AL24-(+AL24*AD26)),IF(AA26="Probabilidad",AL25,""))),"")</f>
        <v/>
      </c>
      <c r="AM26" s="137" t="str">
        <f t="shared" si="34"/>
        <v/>
      </c>
      <c r="AN26" s="138"/>
      <c r="AO26" s="184"/>
      <c r="AP26" s="145" t="str">
        <f t="shared" si="18"/>
        <v/>
      </c>
      <c r="AQ26" s="184"/>
      <c r="AR26" s="145" t="str">
        <f t="shared" si="19"/>
        <v/>
      </c>
      <c r="AS26" s="184" t="str">
        <f t="shared" si="20"/>
        <v/>
      </c>
      <c r="AT26" s="145" t="str">
        <f t="shared" si="21"/>
        <v/>
      </c>
      <c r="AU26" s="119"/>
      <c r="AV26" s="139"/>
      <c r="AW26" s="140"/>
      <c r="AX26" s="140"/>
      <c r="AY26" s="119"/>
      <c r="AZ26" s="139"/>
      <c r="BA26" s="120"/>
      <c r="BB26" s="183"/>
      <c r="BC26" s="183"/>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row>
    <row r="27" spans="1:84" ht="151.5" customHeight="1" x14ac:dyDescent="0.3">
      <c r="A27" s="254"/>
      <c r="B27" s="186"/>
      <c r="C27" s="257"/>
      <c r="D27" s="189"/>
      <c r="E27" s="257"/>
      <c r="F27" s="257"/>
      <c r="G27" s="260"/>
      <c r="H27" s="192"/>
      <c r="I27" s="192"/>
      <c r="J27" s="257"/>
      <c r="K27" s="263"/>
      <c r="L27" s="266"/>
      <c r="M27" s="248"/>
      <c r="N27" s="269"/>
      <c r="O27" s="248">
        <f t="shared" si="31"/>
        <v>0</v>
      </c>
      <c r="P27" s="266"/>
      <c r="Q27" s="248"/>
      <c r="R27" s="251"/>
      <c r="S27" s="184"/>
      <c r="T27" s="184" t="str">
        <f t="shared" si="13"/>
        <v/>
      </c>
      <c r="U27" s="184"/>
      <c r="V27" s="184" t="str">
        <f t="shared" si="14"/>
        <v/>
      </c>
      <c r="W27" s="184" t="str">
        <f t="shared" si="15"/>
        <v/>
      </c>
      <c r="X27" s="184" t="str">
        <f t="shared" si="16"/>
        <v/>
      </c>
      <c r="Y27" s="5"/>
      <c r="Z27" s="125"/>
      <c r="AA27" s="131" t="str">
        <f t="shared" ref="AA27:AA29" si="35">IF(OR(AB27="Preventivo",AB27="Detectivo"),"Probabilidad",IF(AB27="Correctivo","Impacto",""))</f>
        <v/>
      </c>
      <c r="AB27" s="132"/>
      <c r="AC27" s="132"/>
      <c r="AD27" s="133" t="str">
        <f t="shared" si="32"/>
        <v/>
      </c>
      <c r="AE27" s="132"/>
      <c r="AF27" s="132"/>
      <c r="AG27" s="132"/>
      <c r="AH27" s="134" t="str">
        <f t="shared" ref="AH27:AH29" si="36">IFERROR(IF(AND(AA26="Probabilidad",AA27="Probabilidad"),(AJ26-(+AJ26*AD27)),IF(AND(AA26="Impacto",AA27="Probabilidad"),(AJ25-(+AJ25*AD27)),IF(AA27="Impacto",AJ26,""))),"")</f>
        <v/>
      </c>
      <c r="AI27" s="135" t="str">
        <f t="shared" si="1"/>
        <v/>
      </c>
      <c r="AJ27" s="136" t="str">
        <f t="shared" si="33"/>
        <v/>
      </c>
      <c r="AK27" s="135" t="str">
        <f t="shared" si="3"/>
        <v/>
      </c>
      <c r="AL27" s="136" t="str">
        <f t="shared" ref="AL27:AL29" si="37">IFERROR(IF(AND(AA26="Impacto",AA27="Impacto"),(AL26-(+AL26*AD27)),IF(AND(AA26="Probabilidad",AA27="Impacto"),(AL25-(+AL25*AD27)),IF(AA27="Probabilidad",AL26,""))),"")</f>
        <v/>
      </c>
      <c r="AM27" s="137" t="str">
        <f>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38"/>
      <c r="AO27" s="184"/>
      <c r="AP27" s="145" t="str">
        <f t="shared" si="18"/>
        <v/>
      </c>
      <c r="AQ27" s="184"/>
      <c r="AR27" s="145" t="str">
        <f t="shared" si="19"/>
        <v/>
      </c>
      <c r="AS27" s="184" t="str">
        <f t="shared" si="20"/>
        <v/>
      </c>
      <c r="AT27" s="145" t="str">
        <f t="shared" si="21"/>
        <v/>
      </c>
      <c r="AU27" s="119"/>
      <c r="AV27" s="139"/>
      <c r="AW27" s="140"/>
      <c r="AX27" s="140"/>
      <c r="AY27" s="119"/>
      <c r="AZ27" s="139"/>
      <c r="BA27" s="120"/>
      <c r="BB27" s="183"/>
      <c r="BC27" s="183"/>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row>
    <row r="28" spans="1:84" ht="151.5" customHeight="1" x14ac:dyDescent="0.3">
      <c r="A28" s="254"/>
      <c r="B28" s="186"/>
      <c r="C28" s="257"/>
      <c r="D28" s="189"/>
      <c r="E28" s="257"/>
      <c r="F28" s="257"/>
      <c r="G28" s="260"/>
      <c r="H28" s="192"/>
      <c r="I28" s="192"/>
      <c r="J28" s="257"/>
      <c r="K28" s="263"/>
      <c r="L28" s="266"/>
      <c r="M28" s="248"/>
      <c r="N28" s="269"/>
      <c r="O28" s="248">
        <f t="shared" si="31"/>
        <v>0</v>
      </c>
      <c r="P28" s="266"/>
      <c r="Q28" s="248"/>
      <c r="R28" s="251"/>
      <c r="S28" s="184"/>
      <c r="T28" s="184" t="str">
        <f t="shared" si="13"/>
        <v/>
      </c>
      <c r="U28" s="184"/>
      <c r="V28" s="184" t="str">
        <f t="shared" si="14"/>
        <v/>
      </c>
      <c r="W28" s="184" t="str">
        <f t="shared" si="15"/>
        <v/>
      </c>
      <c r="X28" s="184" t="str">
        <f t="shared" si="16"/>
        <v/>
      </c>
      <c r="Y28" s="5"/>
      <c r="Z28" s="125"/>
      <c r="AA28" s="131" t="str">
        <f t="shared" si="35"/>
        <v/>
      </c>
      <c r="AB28" s="132"/>
      <c r="AC28" s="132"/>
      <c r="AD28" s="133" t="str">
        <f t="shared" si="32"/>
        <v/>
      </c>
      <c r="AE28" s="132"/>
      <c r="AF28" s="132"/>
      <c r="AG28" s="132"/>
      <c r="AH28" s="134" t="str">
        <f t="shared" si="36"/>
        <v/>
      </c>
      <c r="AI28" s="135" t="str">
        <f t="shared" si="1"/>
        <v/>
      </c>
      <c r="AJ28" s="136" t="str">
        <f t="shared" si="33"/>
        <v/>
      </c>
      <c r="AK28" s="135" t="str">
        <f t="shared" si="3"/>
        <v/>
      </c>
      <c r="AL28" s="136" t="str">
        <f t="shared" si="37"/>
        <v/>
      </c>
      <c r="AM28" s="137" t="str">
        <f t="shared" ref="AM28:AM29" si="38">IFERROR(IF(OR(AND(AI28="Muy Baja",AK28="Leve"),AND(AI28="Muy Baja",AK28="Menor"),AND(AI28="Baja",AK28="Leve")),"Bajo",IF(OR(AND(AI28="Muy baja",AK28="Moderado"),AND(AI28="Baja",AK28="Menor"),AND(AI28="Baja",AK28="Moderado"),AND(AI28="Media",AK28="Leve"),AND(AI28="Media",AK28="Menor"),AND(AI28="Media",AK28="Moderado"),AND(AI28="Alta",AK28="Leve"),AND(AI28="Alta",AK28="Menor")),"Moderado",IF(OR(AND(AI28="Muy Baja",AK28="Mayor"),AND(AI28="Baja",AK28="Mayor"),AND(AI28="Media",AK28="Mayor"),AND(AI28="Alta",AK28="Moderado"),AND(AI28="Alta",AK28="Mayor"),AND(AI28="Muy Alta",AK28="Leve"),AND(AI28="Muy Alta",AK28="Menor"),AND(AI28="Muy Alta",AK28="Moderado"),AND(AI28="Muy Alta",AK28="Mayor")),"Alto",IF(OR(AND(AI28="Muy Baja",AK28="Catastrófico"),AND(AI28="Baja",AK28="Catastrófico"),AND(AI28="Media",AK28="Catastrófico"),AND(AI28="Alta",AK28="Catastrófico"),AND(AI28="Muy Alta",AK28="Catastrófico")),"Extremo","")))),"")</f>
        <v/>
      </c>
      <c r="AN28" s="138"/>
      <c r="AO28" s="184"/>
      <c r="AP28" s="145" t="str">
        <f t="shared" si="18"/>
        <v/>
      </c>
      <c r="AQ28" s="184"/>
      <c r="AR28" s="145" t="str">
        <f t="shared" si="19"/>
        <v/>
      </c>
      <c r="AS28" s="184" t="str">
        <f t="shared" si="20"/>
        <v/>
      </c>
      <c r="AT28" s="145" t="str">
        <f t="shared" si="21"/>
        <v/>
      </c>
      <c r="AU28" s="119"/>
      <c r="AV28" s="139"/>
      <c r="AW28" s="140"/>
      <c r="AX28" s="140"/>
      <c r="AY28" s="119"/>
      <c r="AZ28" s="139"/>
      <c r="BA28" s="120"/>
      <c r="BB28" s="183"/>
      <c r="BC28" s="183"/>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row>
    <row r="29" spans="1:84" ht="151.5" customHeight="1" x14ac:dyDescent="0.3">
      <c r="A29" s="255"/>
      <c r="B29" s="187"/>
      <c r="C29" s="258"/>
      <c r="D29" s="190"/>
      <c r="E29" s="258"/>
      <c r="F29" s="258"/>
      <c r="G29" s="261"/>
      <c r="H29" s="193"/>
      <c r="I29" s="193"/>
      <c r="J29" s="258"/>
      <c r="K29" s="264"/>
      <c r="L29" s="267"/>
      <c r="M29" s="249"/>
      <c r="N29" s="270"/>
      <c r="O29" s="249">
        <f t="shared" si="31"/>
        <v>0</v>
      </c>
      <c r="P29" s="267"/>
      <c r="Q29" s="249"/>
      <c r="R29" s="252"/>
      <c r="S29" s="184"/>
      <c r="T29" s="184" t="str">
        <f t="shared" si="13"/>
        <v/>
      </c>
      <c r="U29" s="184"/>
      <c r="V29" s="184" t="str">
        <f t="shared" si="14"/>
        <v/>
      </c>
      <c r="W29" s="184" t="str">
        <f t="shared" si="15"/>
        <v/>
      </c>
      <c r="X29" s="184" t="str">
        <f t="shared" si="16"/>
        <v/>
      </c>
      <c r="Y29" s="5"/>
      <c r="Z29" s="125"/>
      <c r="AA29" s="131" t="str">
        <f t="shared" si="35"/>
        <v/>
      </c>
      <c r="AB29" s="132"/>
      <c r="AC29" s="132"/>
      <c r="AD29" s="133" t="str">
        <f t="shared" si="32"/>
        <v/>
      </c>
      <c r="AE29" s="132"/>
      <c r="AF29" s="132"/>
      <c r="AG29" s="132"/>
      <c r="AH29" s="134" t="str">
        <f t="shared" si="36"/>
        <v/>
      </c>
      <c r="AI29" s="135" t="str">
        <f t="shared" si="1"/>
        <v/>
      </c>
      <c r="AJ29" s="136" t="str">
        <f t="shared" si="33"/>
        <v/>
      </c>
      <c r="AK29" s="135" t="str">
        <f t="shared" si="3"/>
        <v/>
      </c>
      <c r="AL29" s="136" t="str">
        <f t="shared" si="37"/>
        <v/>
      </c>
      <c r="AM29" s="137" t="str">
        <f t="shared" si="38"/>
        <v/>
      </c>
      <c r="AN29" s="138"/>
      <c r="AO29" s="184"/>
      <c r="AP29" s="145" t="str">
        <f t="shared" si="18"/>
        <v/>
      </c>
      <c r="AQ29" s="184"/>
      <c r="AR29" s="145" t="str">
        <f t="shared" si="19"/>
        <v/>
      </c>
      <c r="AS29" s="184" t="str">
        <f t="shared" si="20"/>
        <v/>
      </c>
      <c r="AT29" s="145" t="str">
        <f t="shared" si="21"/>
        <v/>
      </c>
      <c r="AU29" s="119"/>
      <c r="AV29" s="139"/>
      <c r="AW29" s="140"/>
      <c r="AX29" s="140"/>
      <c r="AY29" s="119"/>
      <c r="AZ29" s="139"/>
      <c r="BA29" s="120"/>
      <c r="BB29" s="183"/>
      <c r="BC29" s="183"/>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row>
    <row r="30" spans="1:84" ht="151.5" customHeight="1" x14ac:dyDescent="0.3">
      <c r="A30" s="253">
        <v>4</v>
      </c>
      <c r="B30" s="185"/>
      <c r="C30" s="256"/>
      <c r="D30" s="188"/>
      <c r="E30" s="256"/>
      <c r="F30" s="256"/>
      <c r="G30" s="259"/>
      <c r="H30" s="191"/>
      <c r="I30" s="191"/>
      <c r="J30" s="256"/>
      <c r="K30" s="262"/>
      <c r="L30" s="265" t="str">
        <f>IF(K30&lt;=0,"",IF(K30&lt;=2,"Muy Baja",IF(K30&lt;=24,"Baja",IF(K30&lt;=500,"Media",IF(K30&lt;=5000,"Alta","Muy Alta")))))</f>
        <v/>
      </c>
      <c r="M30" s="247" t="str">
        <f>IF(L30="","",IF(L30="Muy Baja",0.2,IF(L30="Baja",0.4,IF(L30="Media",0.6,IF(L30="Alta",0.8,IF(L30="Muy Alta",1,))))))</f>
        <v/>
      </c>
      <c r="N30" s="268"/>
      <c r="O30" s="247">
        <f>IF(NOT(ISERROR(MATCH(N30,'Tabla Impacto'!$B$221:$B$223,0))),'Tabla Impacto'!$F$223&amp;"Por favor no seleccionar los criterios de impacto(Afectación Económica o presupuestal y Pérdida Reputacional)",N30)</f>
        <v>0</v>
      </c>
      <c r="P30" s="265" t="str">
        <f>IF(OR(O30='Tabla Impacto'!$C$11,O30='Tabla Impacto'!$D$11),"Leve",IF(OR(O30='Tabla Impacto'!$C$12,O30='Tabla Impacto'!$D$12),"Menor",IF(OR(O30='Tabla Impacto'!$C$13,O30='Tabla Impacto'!$D$13),"Moderado",IF(OR(O30='Tabla Impacto'!$C$14,O30='Tabla Impacto'!$D$14),"Mayor",IF(OR(O30='Tabla Impacto'!$C$15,O30='Tabla Impacto'!$D$15),"Catastrófico","")))))</f>
        <v/>
      </c>
      <c r="Q30" s="247" t="str">
        <f>IF(P30="","",IF(P30="Leve",0.2,IF(P30="Menor",0.4,IF(P30="Moderado",0.6,IF(P30="Mayor",0.8,IF(P30="Catastrófico",1,))))))</f>
        <v/>
      </c>
      <c r="R30" s="250" t="str">
        <f>IF(OR(AND(L30="Muy Baja",P30="Leve"),AND(L30="Muy Baja",P30="Menor"),AND(L30="Baja",P30="Leve")),"Bajo",IF(OR(AND(L30="Muy baja",P30="Moderado"),AND(L30="Baja",P30="Menor"),AND(L30="Baja",P30="Moderado"),AND(L30="Media",P30="Leve"),AND(L30="Media",P30="Menor"),AND(L30="Media",P30="Moderado"),AND(L30="Alta",P30="Leve"),AND(L30="Alta",P30="Menor")),"Moderado",IF(OR(AND(L30="Muy Baja",P30="Mayor"),AND(L30="Baja",P30="Mayor"),AND(L30="Media",P30="Mayor"),AND(L30="Alta",P30="Moderado"),AND(L30="Alta",P30="Mayor"),AND(L30="Muy Alta",P30="Leve"),AND(L30="Muy Alta",P30="Menor"),AND(L30="Muy Alta",P30="Moderado"),AND(L30="Muy Alta",P30="Mayor")),"Alto",IF(OR(AND(L30="Muy Baja",P30="Catastrófico"),AND(L30="Baja",P30="Catastrófico"),AND(L30="Media",P30="Catastrófico"),AND(L30="Alta",P30="Catastrófico"),AND(L30="Muy Alta",P30="Catastrófico")),"Extremo",""))))</f>
        <v/>
      </c>
      <c r="S30" s="184"/>
      <c r="T30" s="184" t="str">
        <f t="shared" si="13"/>
        <v/>
      </c>
      <c r="U30" s="184"/>
      <c r="V30" s="184" t="str">
        <f t="shared" si="14"/>
        <v/>
      </c>
      <c r="W30" s="184" t="str">
        <f t="shared" si="15"/>
        <v/>
      </c>
      <c r="X30" s="184" t="str">
        <f t="shared" si="16"/>
        <v/>
      </c>
      <c r="Y30" s="5"/>
      <c r="Z30" s="125"/>
      <c r="AA30" s="131" t="str">
        <f>IF(OR(AB30="Preventivo",AB30="Detectivo"),"Probabilidad",IF(AB30="Correctivo","Impacto",""))</f>
        <v/>
      </c>
      <c r="AB30" s="132"/>
      <c r="AC30" s="132"/>
      <c r="AD30" s="133" t="str">
        <f>IF(AND(AB30="Preventivo",AC30="Automático"),"50%",IF(AND(AB30="Preventivo",AC30="Manual"),"40%",IF(AND(AB30="Detectivo",AC30="Automático"),"40%",IF(AND(AB30="Detectivo",AC30="Manual"),"30%",IF(AND(AB30="Correctivo",AC30="Automático"),"35%",IF(AND(AB30="Correctivo",AC30="Manual"),"25%",""))))))</f>
        <v/>
      </c>
      <c r="AE30" s="132"/>
      <c r="AF30" s="132"/>
      <c r="AG30" s="132"/>
      <c r="AH30" s="134" t="str">
        <f>IFERROR(IF(AA30="Probabilidad",(M30-(+M30*AD30)),IF(AA30="Impacto",M30,"")),"")</f>
        <v/>
      </c>
      <c r="AI30" s="135" t="str">
        <f>IFERROR(IF(AH30="","",IF(AH30&lt;=0.2,"Muy Baja",IF(AH30&lt;=0.4,"Baja",IF(AH30&lt;=0.6,"Media",IF(AH30&lt;=0.8,"Alta","Muy Alta"))))),"")</f>
        <v/>
      </c>
      <c r="AJ30" s="136" t="str">
        <f>+AH30</f>
        <v/>
      </c>
      <c r="AK30" s="135" t="str">
        <f>IFERROR(IF(AL30="","",IF(AL30&lt;=0.2,"Leve",IF(AL30&lt;=0.4,"Menor",IF(AL30&lt;=0.6,"Moderado",IF(AL30&lt;=0.8,"Mayor","Catastrófico"))))),"")</f>
        <v/>
      </c>
      <c r="AL30" s="136" t="str">
        <f>IFERROR(IF(AA30="Impacto",(Q30-(+Q30*AD30)),IF(AA30="Probabilidad",Q30,"")),"")</f>
        <v/>
      </c>
      <c r="AM30" s="137" t="str">
        <f>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38"/>
      <c r="AO30" s="184"/>
      <c r="AP30" s="145" t="str">
        <f t="shared" si="18"/>
        <v/>
      </c>
      <c r="AQ30" s="184"/>
      <c r="AR30" s="145" t="str">
        <f t="shared" si="19"/>
        <v/>
      </c>
      <c r="AS30" s="184" t="str">
        <f t="shared" si="20"/>
        <v/>
      </c>
      <c r="AT30" s="145" t="str">
        <f t="shared" si="21"/>
        <v/>
      </c>
      <c r="AU30" s="119"/>
      <c r="AV30" s="139"/>
      <c r="AW30" s="140"/>
      <c r="AX30" s="140"/>
      <c r="AY30" s="119"/>
      <c r="AZ30" s="139"/>
      <c r="BA30" s="120"/>
      <c r="BB30" s="183"/>
      <c r="BC30" s="183"/>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row>
    <row r="31" spans="1:84" ht="151.5" customHeight="1" x14ac:dyDescent="0.3">
      <c r="A31" s="254"/>
      <c r="B31" s="186"/>
      <c r="C31" s="257"/>
      <c r="D31" s="189"/>
      <c r="E31" s="257"/>
      <c r="F31" s="257"/>
      <c r="G31" s="260"/>
      <c r="H31" s="192"/>
      <c r="I31" s="192"/>
      <c r="J31" s="257"/>
      <c r="K31" s="263"/>
      <c r="L31" s="266"/>
      <c r="M31" s="248"/>
      <c r="N31" s="269"/>
      <c r="O31" s="248">
        <f t="shared" ref="O31:O35" si="39">IF(NOT(ISERROR(MATCH(N31,_xlfn.ANCHORARRAY(G42),0))),M44&amp;"Por favor no seleccionar los criterios de impacto",N31)</f>
        <v>0</v>
      </c>
      <c r="P31" s="266"/>
      <c r="Q31" s="248"/>
      <c r="R31" s="251"/>
      <c r="S31" s="184"/>
      <c r="T31" s="184" t="str">
        <f t="shared" si="13"/>
        <v/>
      </c>
      <c r="U31" s="184"/>
      <c r="V31" s="184" t="str">
        <f t="shared" si="14"/>
        <v/>
      </c>
      <c r="W31" s="184" t="str">
        <f t="shared" si="15"/>
        <v/>
      </c>
      <c r="X31" s="184" t="str">
        <f t="shared" si="16"/>
        <v/>
      </c>
      <c r="Y31" s="5"/>
      <c r="Z31" s="125"/>
      <c r="AA31" s="131" t="str">
        <f>IF(OR(AB31="Preventivo",AB31="Detectivo"),"Probabilidad",IF(AB31="Correctivo","Impacto",""))</f>
        <v/>
      </c>
      <c r="AB31" s="132"/>
      <c r="AC31" s="132"/>
      <c r="AD31" s="133" t="str">
        <f t="shared" ref="AD31:AD35" si="40">IF(AND(AB31="Preventivo",AC31="Automático"),"50%",IF(AND(AB31="Preventivo",AC31="Manual"),"40%",IF(AND(AB31="Detectivo",AC31="Automático"),"40%",IF(AND(AB31="Detectivo",AC31="Manual"),"30%",IF(AND(AB31="Correctivo",AC31="Automático"),"35%",IF(AND(AB31="Correctivo",AC31="Manual"),"25%",""))))))</f>
        <v/>
      </c>
      <c r="AE31" s="132"/>
      <c r="AF31" s="132"/>
      <c r="AG31" s="132"/>
      <c r="AH31" s="134" t="str">
        <f>IFERROR(IF(AND(AA30="Probabilidad",AA31="Probabilidad"),(AJ30-(+AJ30*AD31)),IF(AA31="Probabilidad",(M30-(+M30*AD31)),IF(AA31="Impacto",AJ30,""))),"")</f>
        <v/>
      </c>
      <c r="AI31" s="135" t="str">
        <f t="shared" si="1"/>
        <v/>
      </c>
      <c r="AJ31" s="136" t="str">
        <f t="shared" ref="AJ31:AJ35" si="41">+AH31</f>
        <v/>
      </c>
      <c r="AK31" s="135" t="str">
        <f t="shared" si="3"/>
        <v/>
      </c>
      <c r="AL31" s="136" t="str">
        <f>IFERROR(IF(AND(AA30="Impacto",AA31="Impacto"),(AL30-(+AL30*AD31)),IF(AA31="Impacto",(Q30-(+Q30*AD31)),IF(AA31="Probabilidad",AL30,""))),"")</f>
        <v/>
      </c>
      <c r="AM31" s="137" t="str">
        <f t="shared" ref="AM31:AM32" si="42">IFERROR(IF(OR(AND(AI31="Muy Baja",AK31="Leve"),AND(AI31="Muy Baja",AK31="Menor"),AND(AI31="Baja",AK31="Leve")),"Bajo",IF(OR(AND(AI31="Muy baja",AK31="Moderado"),AND(AI31="Baja",AK31="Menor"),AND(AI31="Baja",AK31="Moderado"),AND(AI31="Media",AK31="Leve"),AND(AI31="Media",AK31="Menor"),AND(AI31="Media",AK31="Moderado"),AND(AI31="Alta",AK31="Leve"),AND(AI31="Alta",AK31="Menor")),"Moderado",IF(OR(AND(AI31="Muy Baja",AK31="Mayor"),AND(AI31="Baja",AK31="Mayor"),AND(AI31="Media",AK31="Mayor"),AND(AI31="Alta",AK31="Moderado"),AND(AI31="Alta",AK31="Mayor"),AND(AI31="Muy Alta",AK31="Leve"),AND(AI31="Muy Alta",AK31="Menor"),AND(AI31="Muy Alta",AK31="Moderado"),AND(AI31="Muy Alta",AK31="Mayor")),"Alto",IF(OR(AND(AI31="Muy Baja",AK31="Catastrófico"),AND(AI31="Baja",AK31="Catastrófico"),AND(AI31="Media",AK31="Catastrófico"),AND(AI31="Alta",AK31="Catastrófico"),AND(AI31="Muy Alta",AK31="Catastrófico")),"Extremo","")))),"")</f>
        <v/>
      </c>
      <c r="AN31" s="138"/>
      <c r="AO31" s="184"/>
      <c r="AP31" s="145" t="str">
        <f t="shared" si="18"/>
        <v/>
      </c>
      <c r="AQ31" s="184"/>
      <c r="AR31" s="145" t="str">
        <f t="shared" si="19"/>
        <v/>
      </c>
      <c r="AS31" s="184" t="str">
        <f t="shared" si="20"/>
        <v/>
      </c>
      <c r="AT31" s="145" t="str">
        <f t="shared" si="21"/>
        <v/>
      </c>
      <c r="AU31" s="119"/>
      <c r="AV31" s="139"/>
      <c r="AW31" s="140"/>
      <c r="AX31" s="140"/>
      <c r="AY31" s="119"/>
      <c r="AZ31" s="139"/>
      <c r="BA31" s="120"/>
      <c r="BB31" s="183"/>
      <c r="BC31" s="183"/>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row>
    <row r="32" spans="1:84" ht="151.5" customHeight="1" x14ac:dyDescent="0.3">
      <c r="A32" s="254"/>
      <c r="B32" s="186"/>
      <c r="C32" s="257"/>
      <c r="D32" s="189"/>
      <c r="E32" s="257"/>
      <c r="F32" s="257"/>
      <c r="G32" s="260"/>
      <c r="H32" s="192"/>
      <c r="I32" s="192"/>
      <c r="J32" s="257"/>
      <c r="K32" s="263"/>
      <c r="L32" s="266"/>
      <c r="M32" s="248"/>
      <c r="N32" s="269"/>
      <c r="O32" s="248">
        <f t="shared" si="39"/>
        <v>0</v>
      </c>
      <c r="P32" s="266"/>
      <c r="Q32" s="248"/>
      <c r="R32" s="251"/>
      <c r="S32" s="184"/>
      <c r="T32" s="184" t="str">
        <f t="shared" si="13"/>
        <v/>
      </c>
      <c r="U32" s="184"/>
      <c r="V32" s="184" t="str">
        <f t="shared" si="14"/>
        <v/>
      </c>
      <c r="W32" s="184" t="str">
        <f t="shared" si="15"/>
        <v/>
      </c>
      <c r="X32" s="184" t="str">
        <f t="shared" si="16"/>
        <v/>
      </c>
      <c r="Y32" s="5"/>
      <c r="Z32" s="126"/>
      <c r="AA32" s="131" t="str">
        <f>IF(OR(AB32="Preventivo",AB32="Detectivo"),"Probabilidad",IF(AB32="Correctivo","Impacto",""))</f>
        <v/>
      </c>
      <c r="AB32" s="132"/>
      <c r="AC32" s="132"/>
      <c r="AD32" s="133" t="str">
        <f t="shared" si="40"/>
        <v/>
      </c>
      <c r="AE32" s="132"/>
      <c r="AF32" s="132"/>
      <c r="AG32" s="132"/>
      <c r="AH32" s="134" t="str">
        <f>IFERROR(IF(AND(AA31="Probabilidad",AA32="Probabilidad"),(AJ31-(+AJ31*AD32)),IF(AND(AA31="Impacto",AA32="Probabilidad"),(AJ30-(+AJ30*AD32)),IF(AA32="Impacto",AJ31,""))),"")</f>
        <v/>
      </c>
      <c r="AI32" s="135" t="str">
        <f t="shared" si="1"/>
        <v/>
      </c>
      <c r="AJ32" s="136" t="str">
        <f t="shared" si="41"/>
        <v/>
      </c>
      <c r="AK32" s="135" t="str">
        <f t="shared" si="3"/>
        <v/>
      </c>
      <c r="AL32" s="136" t="str">
        <f>IFERROR(IF(AND(AA31="Impacto",AA32="Impacto"),(AL31-(+AL31*AD32)),IF(AND(AA31="Probabilidad",AA32="Impacto"),(AL30-(+AL30*AD32)),IF(AA32="Probabilidad",AL31,""))),"")</f>
        <v/>
      </c>
      <c r="AM32" s="137" t="str">
        <f t="shared" si="42"/>
        <v/>
      </c>
      <c r="AN32" s="138"/>
      <c r="AO32" s="114"/>
      <c r="AP32" s="114"/>
      <c r="AQ32" s="114"/>
      <c r="AR32" s="114"/>
      <c r="AS32" s="114"/>
      <c r="AT32" s="114"/>
      <c r="AU32" s="119"/>
      <c r="AV32" s="139"/>
      <c r="AW32" s="140"/>
      <c r="AX32" s="140"/>
      <c r="AY32" s="119"/>
      <c r="AZ32" s="139"/>
      <c r="BA32" s="120"/>
      <c r="BB32" s="183"/>
      <c r="BC32" s="183"/>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row>
    <row r="33" spans="1:84" ht="151.5" customHeight="1" x14ac:dyDescent="0.3">
      <c r="A33" s="254"/>
      <c r="B33" s="186"/>
      <c r="C33" s="257"/>
      <c r="D33" s="189"/>
      <c r="E33" s="257"/>
      <c r="F33" s="257"/>
      <c r="G33" s="260"/>
      <c r="H33" s="192"/>
      <c r="I33" s="192"/>
      <c r="J33" s="257"/>
      <c r="K33" s="263"/>
      <c r="L33" s="266"/>
      <c r="M33" s="248"/>
      <c r="N33" s="269"/>
      <c r="O33" s="248">
        <f t="shared" si="39"/>
        <v>0</v>
      </c>
      <c r="P33" s="266"/>
      <c r="Q33" s="248"/>
      <c r="R33" s="251"/>
      <c r="S33" s="184"/>
      <c r="T33" s="184" t="str">
        <f t="shared" si="13"/>
        <v/>
      </c>
      <c r="U33" s="184"/>
      <c r="V33" s="184" t="str">
        <f t="shared" si="14"/>
        <v/>
      </c>
      <c r="W33" s="184" t="str">
        <f t="shared" si="15"/>
        <v/>
      </c>
      <c r="X33" s="184" t="str">
        <f t="shared" si="16"/>
        <v/>
      </c>
      <c r="Y33" s="5"/>
      <c r="Z33" s="125"/>
      <c r="AA33" s="131" t="str">
        <f t="shared" ref="AA33:AA35" si="43">IF(OR(AB33="Preventivo",AB33="Detectivo"),"Probabilidad",IF(AB33="Correctivo","Impacto",""))</f>
        <v/>
      </c>
      <c r="AB33" s="132"/>
      <c r="AC33" s="132"/>
      <c r="AD33" s="133" t="str">
        <f t="shared" si="40"/>
        <v/>
      </c>
      <c r="AE33" s="132"/>
      <c r="AF33" s="132"/>
      <c r="AG33" s="132"/>
      <c r="AH33" s="134" t="str">
        <f t="shared" ref="AH33:AH35" si="44">IFERROR(IF(AND(AA32="Probabilidad",AA33="Probabilidad"),(AJ32-(+AJ32*AD33)),IF(AND(AA32="Impacto",AA33="Probabilidad"),(AJ31-(+AJ31*AD33)),IF(AA33="Impacto",AJ32,""))),"")</f>
        <v/>
      </c>
      <c r="AI33" s="135" t="str">
        <f t="shared" si="1"/>
        <v/>
      </c>
      <c r="AJ33" s="136" t="str">
        <f t="shared" si="41"/>
        <v/>
      </c>
      <c r="AK33" s="135" t="str">
        <f t="shared" si="3"/>
        <v/>
      </c>
      <c r="AL33" s="136" t="str">
        <f t="shared" ref="AL33:AL35" si="45">IFERROR(IF(AND(AA32="Impacto",AA33="Impacto"),(AL32-(+AL32*AD33)),IF(AND(AA32="Probabilidad",AA33="Impacto"),(AL31-(+AL31*AD33)),IF(AA33="Probabilidad",AL32,""))),"")</f>
        <v/>
      </c>
      <c r="AM33" s="137" t="str">
        <f>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38"/>
      <c r="AO33" s="114"/>
      <c r="AP33" s="114"/>
      <c r="AQ33" s="114"/>
      <c r="AR33" s="114"/>
      <c r="AS33" s="114"/>
      <c r="AT33" s="114"/>
      <c r="AU33" s="119"/>
      <c r="AV33" s="139"/>
      <c r="AW33" s="140"/>
      <c r="AX33" s="140"/>
      <c r="AY33" s="119"/>
      <c r="AZ33" s="139"/>
      <c r="BA33" s="120"/>
      <c r="BB33" s="183"/>
      <c r="BC33" s="183"/>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row>
    <row r="34" spans="1:84" ht="151.5" customHeight="1" x14ac:dyDescent="0.3">
      <c r="A34" s="254"/>
      <c r="B34" s="186"/>
      <c r="C34" s="257"/>
      <c r="D34" s="189"/>
      <c r="E34" s="257"/>
      <c r="F34" s="257"/>
      <c r="G34" s="260"/>
      <c r="H34" s="192"/>
      <c r="I34" s="192"/>
      <c r="J34" s="257"/>
      <c r="K34" s="263"/>
      <c r="L34" s="266"/>
      <c r="M34" s="248"/>
      <c r="N34" s="269"/>
      <c r="O34" s="248">
        <f t="shared" si="39"/>
        <v>0</v>
      </c>
      <c r="P34" s="266"/>
      <c r="Q34" s="248"/>
      <c r="R34" s="251"/>
      <c r="S34" s="184"/>
      <c r="T34" s="184" t="str">
        <f t="shared" si="13"/>
        <v/>
      </c>
      <c r="U34" s="184"/>
      <c r="V34" s="184" t="str">
        <f t="shared" si="14"/>
        <v/>
      </c>
      <c r="W34" s="184" t="str">
        <f t="shared" si="15"/>
        <v/>
      </c>
      <c r="X34" s="184" t="str">
        <f t="shared" si="16"/>
        <v/>
      </c>
      <c r="Y34" s="5"/>
      <c r="Z34" s="125"/>
      <c r="AA34" s="131" t="str">
        <f t="shared" si="43"/>
        <v/>
      </c>
      <c r="AB34" s="132"/>
      <c r="AC34" s="132"/>
      <c r="AD34" s="133" t="str">
        <f t="shared" si="40"/>
        <v/>
      </c>
      <c r="AE34" s="132"/>
      <c r="AF34" s="132"/>
      <c r="AG34" s="132"/>
      <c r="AH34" s="141" t="str">
        <f t="shared" si="44"/>
        <v/>
      </c>
      <c r="AI34" s="135" t="str">
        <f>IFERROR(IF(AH34="","",IF(AH34&lt;=0.2,"Muy Baja",IF(AH34&lt;=0.4,"Baja",IF(AH34&lt;=0.6,"Media",IF(AH34&lt;=0.8,"Alta","Muy Alta"))))),"")</f>
        <v/>
      </c>
      <c r="AJ34" s="136" t="str">
        <f t="shared" si="41"/>
        <v/>
      </c>
      <c r="AK34" s="135" t="str">
        <f t="shared" si="3"/>
        <v/>
      </c>
      <c r="AL34" s="136" t="str">
        <f t="shared" si="45"/>
        <v/>
      </c>
      <c r="AM34" s="137" t="str">
        <f t="shared" ref="AM34:AM35" si="46">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38"/>
      <c r="AO34" s="114"/>
      <c r="AP34" s="114"/>
      <c r="AQ34" s="114"/>
      <c r="AR34" s="114"/>
      <c r="AS34" s="114"/>
      <c r="AT34" s="114"/>
      <c r="AU34" s="119"/>
      <c r="AV34" s="139"/>
      <c r="AW34" s="140"/>
      <c r="AX34" s="140"/>
      <c r="AY34" s="119"/>
      <c r="AZ34" s="139"/>
      <c r="BA34" s="120"/>
      <c r="BB34" s="183"/>
      <c r="BC34" s="183"/>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row>
    <row r="35" spans="1:84" ht="151.5" customHeight="1" x14ac:dyDescent="0.3">
      <c r="A35" s="255"/>
      <c r="B35" s="187"/>
      <c r="C35" s="258"/>
      <c r="D35" s="190"/>
      <c r="E35" s="258"/>
      <c r="F35" s="258"/>
      <c r="G35" s="261"/>
      <c r="H35" s="193"/>
      <c r="I35" s="193"/>
      <c r="J35" s="258"/>
      <c r="K35" s="264"/>
      <c r="L35" s="267"/>
      <c r="M35" s="249"/>
      <c r="N35" s="270"/>
      <c r="O35" s="249">
        <f t="shared" si="39"/>
        <v>0</v>
      </c>
      <c r="P35" s="267"/>
      <c r="Q35" s="249"/>
      <c r="R35" s="252"/>
      <c r="S35" s="184"/>
      <c r="T35" s="184" t="str">
        <f t="shared" si="13"/>
        <v/>
      </c>
      <c r="U35" s="184"/>
      <c r="V35" s="184" t="str">
        <f t="shared" si="14"/>
        <v/>
      </c>
      <c r="W35" s="184" t="str">
        <f t="shared" si="15"/>
        <v/>
      </c>
      <c r="X35" s="184" t="str">
        <f t="shared" si="16"/>
        <v/>
      </c>
      <c r="Y35" s="5">
        <v>6</v>
      </c>
      <c r="Z35" s="125"/>
      <c r="AA35" s="131" t="str">
        <f t="shared" si="43"/>
        <v/>
      </c>
      <c r="AB35" s="132"/>
      <c r="AC35" s="132"/>
      <c r="AD35" s="133" t="str">
        <f t="shared" si="40"/>
        <v/>
      </c>
      <c r="AE35" s="132"/>
      <c r="AF35" s="132"/>
      <c r="AG35" s="132"/>
      <c r="AH35" s="134" t="str">
        <f t="shared" si="44"/>
        <v/>
      </c>
      <c r="AI35" s="135" t="str">
        <f t="shared" si="1"/>
        <v/>
      </c>
      <c r="AJ35" s="136" t="str">
        <f t="shared" si="41"/>
        <v/>
      </c>
      <c r="AK35" s="135" t="str">
        <f t="shared" si="3"/>
        <v/>
      </c>
      <c r="AL35" s="136" t="str">
        <f t="shared" si="45"/>
        <v/>
      </c>
      <c r="AM35" s="137" t="str">
        <f t="shared" si="46"/>
        <v/>
      </c>
      <c r="AN35" s="138"/>
      <c r="AO35" s="114"/>
      <c r="AP35" s="114"/>
      <c r="AQ35" s="114"/>
      <c r="AR35" s="114"/>
      <c r="AS35" s="114"/>
      <c r="AT35" s="114"/>
      <c r="AU35" s="119"/>
      <c r="AV35" s="139"/>
      <c r="AW35" s="140"/>
      <c r="AX35" s="140"/>
      <c r="AY35" s="119"/>
      <c r="AZ35" s="139"/>
      <c r="BA35" s="120"/>
      <c r="BB35" s="183"/>
      <c r="BC35" s="183"/>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row>
    <row r="36" spans="1:84" ht="151.5" customHeight="1" x14ac:dyDescent="0.3">
      <c r="A36" s="253">
        <v>5</v>
      </c>
      <c r="B36" s="185"/>
      <c r="C36" s="256"/>
      <c r="D36" s="188"/>
      <c r="E36" s="256"/>
      <c r="F36" s="256"/>
      <c r="G36" s="259"/>
      <c r="H36" s="191"/>
      <c r="I36" s="191"/>
      <c r="J36" s="256"/>
      <c r="K36" s="262"/>
      <c r="L36" s="265" t="str">
        <f>IF(K36&lt;=0,"",IF(K36&lt;=2,"Muy Baja",IF(K36&lt;=24,"Baja",IF(K36&lt;=500,"Media",IF(K36&lt;=5000,"Alta","Muy Alta")))))</f>
        <v/>
      </c>
      <c r="M36" s="247" t="str">
        <f>IF(L36="","",IF(L36="Muy Baja",0.2,IF(L36="Baja",0.4,IF(L36="Media",0.6,IF(L36="Alta",0.8,IF(L36="Muy Alta",1,))))))</f>
        <v/>
      </c>
      <c r="N36" s="268"/>
      <c r="O36" s="247">
        <f>IF(NOT(ISERROR(MATCH(N36,'Tabla Impacto'!$B$221:$B$223,0))),'Tabla Impacto'!$F$223&amp;"Por favor no seleccionar los criterios de impacto(Afectación Económica o presupuestal y Pérdida Reputacional)",N36)</f>
        <v>0</v>
      </c>
      <c r="P36" s="265" t="str">
        <f>IF(OR(O36='Tabla Impacto'!$C$11,O36='Tabla Impacto'!$D$11),"Leve",IF(OR(O36='Tabla Impacto'!$C$12,O36='Tabla Impacto'!$D$12),"Menor",IF(OR(O36='Tabla Impacto'!$C$13,O36='Tabla Impacto'!$D$13),"Moderado",IF(OR(O36='Tabla Impacto'!$C$14,O36='Tabla Impacto'!$D$14),"Mayor",IF(OR(O36='Tabla Impacto'!$C$15,O36='Tabla Impacto'!$D$15),"Catastrófico","")))))</f>
        <v/>
      </c>
      <c r="Q36" s="247" t="str">
        <f>IF(P36="","",IF(P36="Leve",0.2,IF(P36="Menor",0.4,IF(P36="Moderado",0.6,IF(P36="Mayor",0.8,IF(P36="Catastrófico",1,))))))</f>
        <v/>
      </c>
      <c r="R36" s="250" t="str">
        <f>IF(OR(AND(L36="Muy Baja",P36="Leve"),AND(L36="Muy Baja",P36="Menor"),AND(L36="Baja",P36="Leve")),"Bajo",IF(OR(AND(L36="Muy baja",P36="Moderado"),AND(L36="Baja",P36="Menor"),AND(L36="Baja",P36="Moderado"),AND(L36="Media",P36="Leve"),AND(L36="Media",P36="Menor"),AND(L36="Media",P36="Moderado"),AND(L36="Alta",P36="Leve"),AND(L36="Alta",P36="Menor")),"Moderado",IF(OR(AND(L36="Muy Baja",P36="Mayor"),AND(L36="Baja",P36="Mayor"),AND(L36="Media",P36="Mayor"),AND(L36="Alta",P36="Moderado"),AND(L36="Alta",P36="Mayor"),AND(L36="Muy Alta",P36="Leve"),AND(L36="Muy Alta",P36="Menor"),AND(L36="Muy Alta",P36="Moderado"),AND(L36="Muy Alta",P36="Mayor")),"Alto",IF(OR(AND(L36="Muy Baja",P36="Catastrófico"),AND(L36="Baja",P36="Catastrófico"),AND(L36="Media",P36="Catastrófico"),AND(L36="Alta",P36="Catastrófico"),AND(L36="Muy Alta",P36="Catastrófico")),"Extremo",""))))</f>
        <v/>
      </c>
      <c r="S36" s="184"/>
      <c r="T36" s="184" t="str">
        <f t="shared" si="13"/>
        <v/>
      </c>
      <c r="U36" s="184"/>
      <c r="V36" s="184" t="str">
        <f t="shared" si="14"/>
        <v/>
      </c>
      <c r="W36" s="184" t="str">
        <f t="shared" si="15"/>
        <v/>
      </c>
      <c r="X36" s="184" t="str">
        <f t="shared" si="16"/>
        <v/>
      </c>
      <c r="Y36" s="5">
        <v>1</v>
      </c>
      <c r="Z36" s="125"/>
      <c r="AA36" s="131" t="str">
        <f>IF(OR(AB36="Preventivo",AB36="Detectivo"),"Probabilidad",IF(AB36="Correctivo","Impacto",""))</f>
        <v/>
      </c>
      <c r="AB36" s="132"/>
      <c r="AC36" s="132"/>
      <c r="AD36" s="133" t="str">
        <f>IF(AND(AB36="Preventivo",AC36="Automático"),"50%",IF(AND(AB36="Preventivo",AC36="Manual"),"40%",IF(AND(AB36="Detectivo",AC36="Automático"),"40%",IF(AND(AB36="Detectivo",AC36="Manual"),"30%",IF(AND(AB36="Correctivo",AC36="Automático"),"35%",IF(AND(AB36="Correctivo",AC36="Manual"),"25%",""))))))</f>
        <v/>
      </c>
      <c r="AE36" s="132"/>
      <c r="AF36" s="132"/>
      <c r="AG36" s="132"/>
      <c r="AH36" s="134" t="str">
        <f>IFERROR(IF(AA36="Probabilidad",(M36-(+M36*AD36)),IF(AA36="Impacto",M36,"")),"")</f>
        <v/>
      </c>
      <c r="AI36" s="135" t="str">
        <f>IFERROR(IF(AH36="","",IF(AH36&lt;=0.2,"Muy Baja",IF(AH36&lt;=0.4,"Baja",IF(AH36&lt;=0.6,"Media",IF(AH36&lt;=0.8,"Alta","Muy Alta"))))),"")</f>
        <v/>
      </c>
      <c r="AJ36" s="136" t="str">
        <f>+AH36</f>
        <v/>
      </c>
      <c r="AK36" s="135" t="str">
        <f>IFERROR(IF(AL36="","",IF(AL36&lt;=0.2,"Leve",IF(AL36&lt;=0.4,"Menor",IF(AL36&lt;=0.6,"Moderado",IF(AL36&lt;=0.8,"Mayor","Catastrófico"))))),"")</f>
        <v/>
      </c>
      <c r="AL36" s="136" t="str">
        <f>IFERROR(IF(AA36="Impacto",(Q36-(+Q36*AD36)),IF(AA36="Probabilidad",Q36,"")),"")</f>
        <v/>
      </c>
      <c r="AM36" s="137" t="str">
        <f>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38"/>
      <c r="AO36" s="114"/>
      <c r="AP36" s="114"/>
      <c r="AQ36" s="114"/>
      <c r="AR36" s="114"/>
      <c r="AS36" s="114"/>
      <c r="AT36" s="114"/>
      <c r="AU36" s="119"/>
      <c r="AV36" s="139"/>
      <c r="AW36" s="140"/>
      <c r="AX36" s="140"/>
      <c r="AY36" s="119"/>
      <c r="AZ36" s="139"/>
      <c r="BA36" s="120"/>
      <c r="BB36" s="183"/>
      <c r="BC36" s="183"/>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row>
    <row r="37" spans="1:84" ht="151.5" customHeight="1" x14ac:dyDescent="0.3">
      <c r="A37" s="254"/>
      <c r="B37" s="186"/>
      <c r="C37" s="257"/>
      <c r="D37" s="189"/>
      <c r="E37" s="257"/>
      <c r="F37" s="257"/>
      <c r="G37" s="260"/>
      <c r="H37" s="192"/>
      <c r="I37" s="192"/>
      <c r="J37" s="257"/>
      <c r="K37" s="263"/>
      <c r="L37" s="266"/>
      <c r="M37" s="248"/>
      <c r="N37" s="269"/>
      <c r="O37" s="248">
        <f t="shared" ref="O37:O41" si="47">IF(NOT(ISERROR(MATCH(N37,_xlfn.ANCHORARRAY(G48),0))),M50&amp;"Por favor no seleccionar los criterios de impacto",N37)</f>
        <v>0</v>
      </c>
      <c r="P37" s="266"/>
      <c r="Q37" s="248"/>
      <c r="R37" s="251"/>
      <c r="S37" s="184"/>
      <c r="T37" s="184" t="str">
        <f t="shared" si="13"/>
        <v/>
      </c>
      <c r="U37" s="184"/>
      <c r="V37" s="184" t="str">
        <f t="shared" si="14"/>
        <v/>
      </c>
      <c r="W37" s="184" t="str">
        <f t="shared" si="15"/>
        <v/>
      </c>
      <c r="X37" s="184" t="str">
        <f t="shared" si="16"/>
        <v/>
      </c>
      <c r="Y37" s="5">
        <v>2</v>
      </c>
      <c r="Z37" s="125"/>
      <c r="AA37" s="131" t="str">
        <f>IF(OR(AB37="Preventivo",AB37="Detectivo"),"Probabilidad",IF(AB37="Correctivo","Impacto",""))</f>
        <v/>
      </c>
      <c r="AB37" s="132"/>
      <c r="AC37" s="132"/>
      <c r="AD37" s="133" t="str">
        <f t="shared" ref="AD37:AD41" si="48">IF(AND(AB37="Preventivo",AC37="Automático"),"50%",IF(AND(AB37="Preventivo",AC37="Manual"),"40%",IF(AND(AB37="Detectivo",AC37="Automático"),"40%",IF(AND(AB37="Detectivo",AC37="Manual"),"30%",IF(AND(AB37="Correctivo",AC37="Automático"),"35%",IF(AND(AB37="Correctivo",AC37="Manual"),"25%",""))))))</f>
        <v/>
      </c>
      <c r="AE37" s="132"/>
      <c r="AF37" s="132"/>
      <c r="AG37" s="132"/>
      <c r="AH37" s="134" t="str">
        <f>IFERROR(IF(AND(AA36="Probabilidad",AA37="Probabilidad"),(AJ36-(+AJ36*AD37)),IF(AA37="Probabilidad",(M36-(+M36*AD37)),IF(AA37="Impacto",AJ36,""))),"")</f>
        <v/>
      </c>
      <c r="AI37" s="135" t="str">
        <f t="shared" si="1"/>
        <v/>
      </c>
      <c r="AJ37" s="136" t="str">
        <f t="shared" ref="AJ37:AJ41" si="49">+AH37</f>
        <v/>
      </c>
      <c r="AK37" s="135" t="str">
        <f t="shared" si="3"/>
        <v/>
      </c>
      <c r="AL37" s="136" t="str">
        <f>IFERROR(IF(AND(AA36="Impacto",AA37="Impacto"),(AL36-(+AL36*AD37)),IF(AA37="Impacto",(Q36-(+Q36*AD37)),IF(AA37="Probabilidad",AL36,""))),"")</f>
        <v/>
      </c>
      <c r="AM37" s="137" t="str">
        <f t="shared" ref="AM37:AM38" si="50">IFERROR(IF(OR(AND(AI37="Muy Baja",AK37="Leve"),AND(AI37="Muy Baja",AK37="Menor"),AND(AI37="Baja",AK37="Leve")),"Bajo",IF(OR(AND(AI37="Muy baja",AK37="Moderado"),AND(AI37="Baja",AK37="Menor"),AND(AI37="Baja",AK37="Moderado"),AND(AI37="Media",AK37="Leve"),AND(AI37="Media",AK37="Menor"),AND(AI37="Media",AK37="Moderado"),AND(AI37="Alta",AK37="Leve"),AND(AI37="Alta",AK37="Menor")),"Moderado",IF(OR(AND(AI37="Muy Baja",AK37="Mayor"),AND(AI37="Baja",AK37="Mayor"),AND(AI37="Media",AK37="Mayor"),AND(AI37="Alta",AK37="Moderado"),AND(AI37="Alta",AK37="Mayor"),AND(AI37="Muy Alta",AK37="Leve"),AND(AI37="Muy Alta",AK37="Menor"),AND(AI37="Muy Alta",AK37="Moderado"),AND(AI37="Muy Alta",AK37="Mayor")),"Alto",IF(OR(AND(AI37="Muy Baja",AK37="Catastrófico"),AND(AI37="Baja",AK37="Catastrófico"),AND(AI37="Media",AK37="Catastrófico"),AND(AI37="Alta",AK37="Catastrófico"),AND(AI37="Muy Alta",AK37="Catastrófico")),"Extremo","")))),"")</f>
        <v/>
      </c>
      <c r="AN37" s="138"/>
      <c r="AO37" s="114"/>
      <c r="AP37" s="114"/>
      <c r="AQ37" s="114"/>
      <c r="AR37" s="114"/>
      <c r="AS37" s="114"/>
      <c r="AT37" s="114"/>
      <c r="AU37" s="119"/>
      <c r="AV37" s="139"/>
      <c r="AW37" s="140"/>
      <c r="AX37" s="140"/>
      <c r="AY37" s="119"/>
      <c r="AZ37" s="139"/>
      <c r="BA37" s="120"/>
      <c r="BB37" s="183"/>
      <c r="BC37" s="183"/>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row>
    <row r="38" spans="1:84" ht="151.5" customHeight="1" x14ac:dyDescent="0.3">
      <c r="A38" s="254"/>
      <c r="B38" s="186"/>
      <c r="C38" s="257"/>
      <c r="D38" s="189"/>
      <c r="E38" s="257"/>
      <c r="F38" s="257"/>
      <c r="G38" s="260"/>
      <c r="H38" s="192"/>
      <c r="I38" s="192"/>
      <c r="J38" s="257"/>
      <c r="K38" s="263"/>
      <c r="L38" s="266"/>
      <c r="M38" s="248"/>
      <c r="N38" s="269"/>
      <c r="O38" s="248">
        <f t="shared" si="47"/>
        <v>0</v>
      </c>
      <c r="P38" s="266"/>
      <c r="Q38" s="248"/>
      <c r="R38" s="251"/>
      <c r="S38" s="184"/>
      <c r="T38" s="184" t="str">
        <f t="shared" si="13"/>
        <v/>
      </c>
      <c r="U38" s="184"/>
      <c r="V38" s="184" t="str">
        <f t="shared" si="14"/>
        <v/>
      </c>
      <c r="W38" s="184" t="str">
        <f t="shared" si="15"/>
        <v/>
      </c>
      <c r="X38" s="184" t="str">
        <f t="shared" si="16"/>
        <v/>
      </c>
      <c r="Y38" s="5">
        <v>3</v>
      </c>
      <c r="Z38" s="126"/>
      <c r="AA38" s="131" t="str">
        <f>IF(OR(AB38="Preventivo",AB38="Detectivo"),"Probabilidad",IF(AB38="Correctivo","Impacto",""))</f>
        <v/>
      </c>
      <c r="AB38" s="132"/>
      <c r="AC38" s="132"/>
      <c r="AD38" s="133" t="str">
        <f t="shared" si="48"/>
        <v/>
      </c>
      <c r="AE38" s="132"/>
      <c r="AF38" s="132"/>
      <c r="AG38" s="132"/>
      <c r="AH38" s="134" t="str">
        <f>IFERROR(IF(AND(AA37="Probabilidad",AA38="Probabilidad"),(AJ37-(+AJ37*AD38)),IF(AND(AA37="Impacto",AA38="Probabilidad"),(AJ36-(+AJ36*AD38)),IF(AA38="Impacto",AJ37,""))),"")</f>
        <v/>
      </c>
      <c r="AI38" s="135" t="str">
        <f t="shared" si="1"/>
        <v/>
      </c>
      <c r="AJ38" s="136" t="str">
        <f t="shared" si="49"/>
        <v/>
      </c>
      <c r="AK38" s="135" t="str">
        <f t="shared" si="3"/>
        <v/>
      </c>
      <c r="AL38" s="136" t="str">
        <f>IFERROR(IF(AND(AA37="Impacto",AA38="Impacto"),(AL37-(+AL37*AD38)),IF(AND(AA37="Probabilidad",AA38="Impacto"),(AL36-(+AL36*AD38)),IF(AA38="Probabilidad",AL37,""))),"")</f>
        <v/>
      </c>
      <c r="AM38" s="137" t="str">
        <f t="shared" si="50"/>
        <v/>
      </c>
      <c r="AN38" s="138"/>
      <c r="AO38" s="114"/>
      <c r="AP38" s="114"/>
      <c r="AQ38" s="114"/>
      <c r="AR38" s="114"/>
      <c r="AS38" s="114"/>
      <c r="AT38" s="114"/>
      <c r="AU38" s="119"/>
      <c r="AV38" s="139"/>
      <c r="AW38" s="140"/>
      <c r="AX38" s="140"/>
      <c r="AY38" s="119"/>
      <c r="AZ38" s="139"/>
      <c r="BA38" s="120"/>
      <c r="BB38" s="183"/>
      <c r="BC38" s="183"/>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row>
    <row r="39" spans="1:84" ht="151.5" customHeight="1" x14ac:dyDescent="0.3">
      <c r="A39" s="254"/>
      <c r="B39" s="186"/>
      <c r="C39" s="257"/>
      <c r="D39" s="189"/>
      <c r="E39" s="257"/>
      <c r="F39" s="257"/>
      <c r="G39" s="260"/>
      <c r="H39" s="192"/>
      <c r="I39" s="192"/>
      <c r="J39" s="257"/>
      <c r="K39" s="263"/>
      <c r="L39" s="266"/>
      <c r="M39" s="248"/>
      <c r="N39" s="269"/>
      <c r="O39" s="248">
        <f t="shared" si="47"/>
        <v>0</v>
      </c>
      <c r="P39" s="266"/>
      <c r="Q39" s="248"/>
      <c r="R39" s="251"/>
      <c r="S39" s="184"/>
      <c r="T39" s="184" t="str">
        <f t="shared" si="13"/>
        <v/>
      </c>
      <c r="U39" s="184"/>
      <c r="V39" s="184" t="str">
        <f t="shared" si="14"/>
        <v/>
      </c>
      <c r="W39" s="184" t="str">
        <f t="shared" si="15"/>
        <v/>
      </c>
      <c r="X39" s="184" t="str">
        <f t="shared" si="16"/>
        <v/>
      </c>
      <c r="Y39" s="5">
        <v>4</v>
      </c>
      <c r="Z39" s="125"/>
      <c r="AA39" s="131" t="str">
        <f t="shared" ref="AA39:AA41" si="51">IF(OR(AB39="Preventivo",AB39="Detectivo"),"Probabilidad",IF(AB39="Correctivo","Impacto",""))</f>
        <v/>
      </c>
      <c r="AB39" s="132"/>
      <c r="AC39" s="132"/>
      <c r="AD39" s="133" t="str">
        <f t="shared" si="48"/>
        <v/>
      </c>
      <c r="AE39" s="132"/>
      <c r="AF39" s="132"/>
      <c r="AG39" s="132"/>
      <c r="AH39" s="134" t="str">
        <f t="shared" ref="AH39:AH41" si="52">IFERROR(IF(AND(AA38="Probabilidad",AA39="Probabilidad"),(AJ38-(+AJ38*AD39)),IF(AND(AA38="Impacto",AA39="Probabilidad"),(AJ37-(+AJ37*AD39)),IF(AA39="Impacto",AJ38,""))),"")</f>
        <v/>
      </c>
      <c r="AI39" s="135" t="str">
        <f t="shared" si="1"/>
        <v/>
      </c>
      <c r="AJ39" s="136" t="str">
        <f t="shared" si="49"/>
        <v/>
      </c>
      <c r="AK39" s="135" t="str">
        <f t="shared" si="3"/>
        <v/>
      </c>
      <c r="AL39" s="136" t="str">
        <f t="shared" ref="AL39:AL41" si="53">IFERROR(IF(AND(AA38="Impacto",AA39="Impacto"),(AL38-(+AL38*AD39)),IF(AND(AA38="Probabilidad",AA39="Impacto"),(AL37-(+AL37*AD39)),IF(AA39="Probabilidad",AL38,""))),"")</f>
        <v/>
      </c>
      <c r="AM39" s="137" t="str">
        <f>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38"/>
      <c r="AO39" s="114"/>
      <c r="AP39" s="114"/>
      <c r="AQ39" s="114"/>
      <c r="AR39" s="114"/>
      <c r="AS39" s="114"/>
      <c r="AT39" s="114"/>
      <c r="AU39" s="119"/>
      <c r="AV39" s="139"/>
      <c r="AW39" s="140"/>
      <c r="AX39" s="140"/>
      <c r="AY39" s="119"/>
      <c r="AZ39" s="139"/>
      <c r="BA39" s="120"/>
      <c r="BB39" s="183"/>
      <c r="BC39" s="183"/>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row>
    <row r="40" spans="1:84" ht="151.5" customHeight="1" x14ac:dyDescent="0.3">
      <c r="A40" s="254"/>
      <c r="B40" s="186"/>
      <c r="C40" s="257"/>
      <c r="D40" s="189"/>
      <c r="E40" s="257"/>
      <c r="F40" s="257"/>
      <c r="G40" s="260"/>
      <c r="H40" s="192"/>
      <c r="I40" s="192"/>
      <c r="J40" s="257"/>
      <c r="K40" s="263"/>
      <c r="L40" s="266"/>
      <c r="M40" s="248"/>
      <c r="N40" s="269"/>
      <c r="O40" s="248">
        <f t="shared" si="47"/>
        <v>0</v>
      </c>
      <c r="P40" s="266"/>
      <c r="Q40" s="248"/>
      <c r="R40" s="251"/>
      <c r="S40" s="184"/>
      <c r="T40" s="184" t="str">
        <f t="shared" si="13"/>
        <v/>
      </c>
      <c r="U40" s="184"/>
      <c r="V40" s="184" t="str">
        <f t="shared" si="14"/>
        <v/>
      </c>
      <c r="W40" s="184" t="str">
        <f t="shared" si="15"/>
        <v/>
      </c>
      <c r="X40" s="184" t="str">
        <f t="shared" si="16"/>
        <v/>
      </c>
      <c r="Y40" s="5">
        <v>5</v>
      </c>
      <c r="Z40" s="125"/>
      <c r="AA40" s="131" t="str">
        <f t="shared" si="51"/>
        <v/>
      </c>
      <c r="AB40" s="132"/>
      <c r="AC40" s="132"/>
      <c r="AD40" s="133" t="str">
        <f t="shared" si="48"/>
        <v/>
      </c>
      <c r="AE40" s="132"/>
      <c r="AF40" s="132"/>
      <c r="AG40" s="132"/>
      <c r="AH40" s="134" t="str">
        <f t="shared" si="52"/>
        <v/>
      </c>
      <c r="AI40" s="135" t="str">
        <f t="shared" si="1"/>
        <v/>
      </c>
      <c r="AJ40" s="136" t="str">
        <f t="shared" si="49"/>
        <v/>
      </c>
      <c r="AK40" s="135" t="str">
        <f t="shared" si="3"/>
        <v/>
      </c>
      <c r="AL40" s="136" t="str">
        <f t="shared" si="53"/>
        <v/>
      </c>
      <c r="AM40" s="137" t="str">
        <f t="shared" ref="AM40:AM41" si="54">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38"/>
      <c r="AO40" s="114"/>
      <c r="AP40" s="114"/>
      <c r="AQ40" s="114"/>
      <c r="AR40" s="114"/>
      <c r="AS40" s="114"/>
      <c r="AT40" s="114"/>
      <c r="AU40" s="119"/>
      <c r="AV40" s="139"/>
      <c r="AW40" s="140"/>
      <c r="AX40" s="140"/>
      <c r="AY40" s="119"/>
      <c r="AZ40" s="139"/>
      <c r="BA40" s="120"/>
      <c r="BB40" s="183"/>
      <c r="BC40" s="183"/>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row>
    <row r="41" spans="1:84" ht="151.5" customHeight="1" x14ac:dyDescent="0.3">
      <c r="A41" s="255"/>
      <c r="B41" s="187"/>
      <c r="C41" s="258"/>
      <c r="D41" s="190"/>
      <c r="E41" s="258"/>
      <c r="F41" s="258"/>
      <c r="G41" s="261"/>
      <c r="H41" s="193"/>
      <c r="I41" s="193"/>
      <c r="J41" s="258"/>
      <c r="K41" s="264"/>
      <c r="L41" s="267"/>
      <c r="M41" s="249"/>
      <c r="N41" s="270"/>
      <c r="O41" s="249">
        <f t="shared" si="47"/>
        <v>0</v>
      </c>
      <c r="P41" s="267"/>
      <c r="Q41" s="249"/>
      <c r="R41" s="252"/>
      <c r="S41" s="184"/>
      <c r="T41" s="184" t="str">
        <f t="shared" si="13"/>
        <v/>
      </c>
      <c r="U41" s="184"/>
      <c r="V41" s="184" t="str">
        <f t="shared" si="14"/>
        <v/>
      </c>
      <c r="W41" s="184" t="str">
        <f t="shared" si="15"/>
        <v/>
      </c>
      <c r="X41" s="184" t="str">
        <f t="shared" si="16"/>
        <v/>
      </c>
      <c r="Y41" s="5">
        <v>6</v>
      </c>
      <c r="Z41" s="125"/>
      <c r="AA41" s="131" t="str">
        <f t="shared" si="51"/>
        <v/>
      </c>
      <c r="AB41" s="132"/>
      <c r="AC41" s="132"/>
      <c r="AD41" s="133" t="str">
        <f t="shared" si="48"/>
        <v/>
      </c>
      <c r="AE41" s="132"/>
      <c r="AF41" s="132"/>
      <c r="AG41" s="132"/>
      <c r="AH41" s="134" t="str">
        <f t="shared" si="52"/>
        <v/>
      </c>
      <c r="AI41" s="135" t="str">
        <f t="shared" si="1"/>
        <v/>
      </c>
      <c r="AJ41" s="136" t="str">
        <f t="shared" si="49"/>
        <v/>
      </c>
      <c r="AK41" s="135" t="str">
        <f t="shared" si="3"/>
        <v/>
      </c>
      <c r="AL41" s="136" t="str">
        <f t="shared" si="53"/>
        <v/>
      </c>
      <c r="AM41" s="137" t="str">
        <f t="shared" si="54"/>
        <v/>
      </c>
      <c r="AN41" s="138"/>
      <c r="AO41" s="114"/>
      <c r="AP41" s="114"/>
      <c r="AQ41" s="114"/>
      <c r="AR41" s="114"/>
      <c r="AS41" s="114"/>
      <c r="AT41" s="114"/>
      <c r="AU41" s="119"/>
      <c r="AV41" s="139"/>
      <c r="AW41" s="140"/>
      <c r="AX41" s="140"/>
      <c r="AY41" s="119"/>
      <c r="AZ41" s="139"/>
      <c r="BA41" s="120"/>
      <c r="BB41" s="183"/>
      <c r="BC41" s="183"/>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row>
    <row r="42" spans="1:84" ht="151.5" customHeight="1" x14ac:dyDescent="0.3">
      <c r="A42" s="253">
        <v>6</v>
      </c>
      <c r="B42" s="185"/>
      <c r="C42" s="256"/>
      <c r="D42" s="188"/>
      <c r="E42" s="256"/>
      <c r="F42" s="256"/>
      <c r="G42" s="259"/>
      <c r="H42" s="191"/>
      <c r="I42" s="191"/>
      <c r="J42" s="256"/>
      <c r="K42" s="262"/>
      <c r="L42" s="265" t="str">
        <f>IF(K42&lt;=0,"",IF(K42&lt;=2,"Muy Baja",IF(K42&lt;=24,"Baja",IF(K42&lt;=500,"Media",IF(K42&lt;=5000,"Alta","Muy Alta")))))</f>
        <v/>
      </c>
      <c r="M42" s="247" t="str">
        <f>IF(L42="","",IF(L42="Muy Baja",0.2,IF(L42="Baja",0.4,IF(L42="Media",0.6,IF(L42="Alta",0.8,IF(L42="Muy Alta",1,))))))</f>
        <v/>
      </c>
      <c r="N42" s="268"/>
      <c r="O42" s="247">
        <f>IF(NOT(ISERROR(MATCH(N42,'Tabla Impacto'!$B$221:$B$223,0))),'Tabla Impacto'!$F$223&amp;"Por favor no seleccionar los criterios de impacto(Afectación Económica o presupuestal y Pérdida Reputacional)",N42)</f>
        <v>0</v>
      </c>
      <c r="P42" s="265" t="str">
        <f>IF(OR(O42='Tabla Impacto'!$C$11,O42='Tabla Impacto'!$D$11),"Leve",IF(OR(O42='Tabla Impacto'!$C$12,O42='Tabla Impacto'!$D$12),"Menor",IF(OR(O42='Tabla Impacto'!$C$13,O42='Tabla Impacto'!$D$13),"Moderado",IF(OR(O42='Tabla Impacto'!$C$14,O42='Tabla Impacto'!$D$14),"Mayor",IF(OR(O42='Tabla Impacto'!$C$15,O42='Tabla Impacto'!$D$15),"Catastrófico","")))))</f>
        <v/>
      </c>
      <c r="Q42" s="247" t="str">
        <f>IF(P42="","",IF(P42="Leve",0.2,IF(P42="Menor",0.4,IF(P42="Moderado",0.6,IF(P42="Mayor",0.8,IF(P42="Catastrófico",1,))))))</f>
        <v/>
      </c>
      <c r="R42" s="250" t="str">
        <f>IF(OR(AND(L42="Muy Baja",P42="Leve"),AND(L42="Muy Baja",P42="Menor"),AND(L42="Baja",P42="Leve")),"Bajo",IF(OR(AND(L42="Muy baja",P42="Moderado"),AND(L42="Baja",P42="Menor"),AND(L42="Baja",P42="Moderado"),AND(L42="Media",P42="Leve"),AND(L42="Media",P42="Menor"),AND(L42="Media",P42="Moderado"),AND(L42="Alta",P42="Leve"),AND(L42="Alta",P42="Menor")),"Moderado",IF(OR(AND(L42="Muy Baja",P42="Mayor"),AND(L42="Baja",P42="Mayor"),AND(L42="Media",P42="Mayor"),AND(L42="Alta",P42="Moderado"),AND(L42="Alta",P42="Mayor"),AND(L42="Muy Alta",P42="Leve"),AND(L42="Muy Alta",P42="Menor"),AND(L42="Muy Alta",P42="Moderado"),AND(L42="Muy Alta",P42="Mayor")),"Alto",IF(OR(AND(L42="Muy Baja",P42="Catastrófico"),AND(L42="Baja",P42="Catastrófico"),AND(L42="Media",P42="Catastrófico"),AND(L42="Alta",P42="Catastrófico"),AND(L42="Muy Alta",P42="Catastrófico")),"Extremo",""))))</f>
        <v/>
      </c>
      <c r="S42" s="184"/>
      <c r="T42" s="184" t="str">
        <f t="shared" si="13"/>
        <v/>
      </c>
      <c r="U42" s="184"/>
      <c r="V42" s="184" t="str">
        <f t="shared" si="14"/>
        <v/>
      </c>
      <c r="W42" s="184" t="str">
        <f t="shared" si="15"/>
        <v/>
      </c>
      <c r="X42" s="184" t="str">
        <f t="shared" si="16"/>
        <v/>
      </c>
      <c r="Y42" s="5">
        <v>1</v>
      </c>
      <c r="Z42" s="125"/>
      <c r="AA42" s="131" t="str">
        <f>IF(OR(AB42="Preventivo",AB42="Detectivo"),"Probabilidad",IF(AB42="Correctivo","Impacto",""))</f>
        <v/>
      </c>
      <c r="AB42" s="132"/>
      <c r="AC42" s="132"/>
      <c r="AD42" s="133" t="str">
        <f>IF(AND(AB42="Preventivo",AC42="Automático"),"50%",IF(AND(AB42="Preventivo",AC42="Manual"),"40%",IF(AND(AB42="Detectivo",AC42="Automático"),"40%",IF(AND(AB42="Detectivo",AC42="Manual"),"30%",IF(AND(AB42="Correctivo",AC42="Automático"),"35%",IF(AND(AB42="Correctivo",AC42="Manual"),"25%",""))))))</f>
        <v/>
      </c>
      <c r="AE42" s="132"/>
      <c r="AF42" s="132"/>
      <c r="AG42" s="132"/>
      <c r="AH42" s="134" t="str">
        <f>IFERROR(IF(AA42="Probabilidad",(M42-(+M42*AD42)),IF(AA42="Impacto",M42,"")),"")</f>
        <v/>
      </c>
      <c r="AI42" s="135" t="str">
        <f>IFERROR(IF(AH42="","",IF(AH42&lt;=0.2,"Muy Baja",IF(AH42&lt;=0.4,"Baja",IF(AH42&lt;=0.6,"Media",IF(AH42&lt;=0.8,"Alta","Muy Alta"))))),"")</f>
        <v/>
      </c>
      <c r="AJ42" s="136" t="str">
        <f>+AH42</f>
        <v/>
      </c>
      <c r="AK42" s="135" t="str">
        <f>IFERROR(IF(AL42="","",IF(AL42&lt;=0.2,"Leve",IF(AL42&lt;=0.4,"Menor",IF(AL42&lt;=0.6,"Moderado",IF(AL42&lt;=0.8,"Mayor","Catastrófico"))))),"")</f>
        <v/>
      </c>
      <c r="AL42" s="136" t="str">
        <f>IFERROR(IF(AA42="Impacto",(Q42-(+Q42*AD42)),IF(AA42="Probabilidad",Q42,"")),"")</f>
        <v/>
      </c>
      <c r="AM42" s="137" t="str">
        <f>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38"/>
      <c r="AO42" s="114"/>
      <c r="AP42" s="114"/>
      <c r="AQ42" s="114"/>
      <c r="AR42" s="114"/>
      <c r="AS42" s="114"/>
      <c r="AT42" s="114"/>
      <c r="AU42" s="119"/>
      <c r="AV42" s="139"/>
      <c r="AW42" s="140"/>
      <c r="AX42" s="140"/>
      <c r="AY42" s="119"/>
      <c r="AZ42" s="139"/>
      <c r="BA42" s="120"/>
      <c r="BB42" s="183"/>
      <c r="BC42" s="183"/>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row>
    <row r="43" spans="1:84" ht="151.5" customHeight="1" x14ac:dyDescent="0.3">
      <c r="A43" s="254"/>
      <c r="B43" s="186"/>
      <c r="C43" s="257"/>
      <c r="D43" s="189"/>
      <c r="E43" s="257"/>
      <c r="F43" s="257"/>
      <c r="G43" s="260"/>
      <c r="H43" s="192"/>
      <c r="I43" s="192"/>
      <c r="J43" s="257"/>
      <c r="K43" s="263"/>
      <c r="L43" s="266"/>
      <c r="M43" s="248"/>
      <c r="N43" s="269"/>
      <c r="O43" s="248">
        <f t="shared" ref="O43:O47" si="55">IF(NOT(ISERROR(MATCH(N43,_xlfn.ANCHORARRAY(G54),0))),M56&amp;"Por favor no seleccionar los criterios de impacto",N43)</f>
        <v>0</v>
      </c>
      <c r="P43" s="266"/>
      <c r="Q43" s="248"/>
      <c r="R43" s="251"/>
      <c r="S43" s="184"/>
      <c r="T43" s="184" t="str">
        <f t="shared" si="13"/>
        <v/>
      </c>
      <c r="U43" s="184"/>
      <c r="V43" s="184" t="str">
        <f t="shared" si="14"/>
        <v/>
      </c>
      <c r="W43" s="184" t="str">
        <f t="shared" si="15"/>
        <v/>
      </c>
      <c r="X43" s="184" t="str">
        <f t="shared" si="16"/>
        <v/>
      </c>
      <c r="Y43" s="5">
        <v>2</v>
      </c>
      <c r="Z43" s="125"/>
      <c r="AA43" s="131" t="str">
        <f>IF(OR(AB43="Preventivo",AB43="Detectivo"),"Probabilidad",IF(AB43="Correctivo","Impacto",""))</f>
        <v/>
      </c>
      <c r="AB43" s="132"/>
      <c r="AC43" s="132"/>
      <c r="AD43" s="133" t="str">
        <f t="shared" ref="AD43:AD47" si="56">IF(AND(AB43="Preventivo",AC43="Automático"),"50%",IF(AND(AB43="Preventivo",AC43="Manual"),"40%",IF(AND(AB43="Detectivo",AC43="Automático"),"40%",IF(AND(AB43="Detectivo",AC43="Manual"),"30%",IF(AND(AB43="Correctivo",AC43="Automático"),"35%",IF(AND(AB43="Correctivo",AC43="Manual"),"25%",""))))))</f>
        <v/>
      </c>
      <c r="AE43" s="132"/>
      <c r="AF43" s="132"/>
      <c r="AG43" s="132"/>
      <c r="AH43" s="134" t="str">
        <f>IFERROR(IF(AND(AA42="Probabilidad",AA43="Probabilidad"),(AJ42-(+AJ42*AD43)),IF(AA43="Probabilidad",(M42-(+M42*AD43)),IF(AA43="Impacto",AJ42,""))),"")</f>
        <v/>
      </c>
      <c r="AI43" s="135" t="str">
        <f t="shared" si="1"/>
        <v/>
      </c>
      <c r="AJ43" s="136" t="str">
        <f t="shared" ref="AJ43:AJ47" si="57">+AH43</f>
        <v/>
      </c>
      <c r="AK43" s="135" t="str">
        <f t="shared" si="3"/>
        <v/>
      </c>
      <c r="AL43" s="136" t="str">
        <f>IFERROR(IF(AND(AA42="Impacto",AA43="Impacto"),(AL42-(+AL42*AD43)),IF(AA43="Impacto",(Q42-(+Q42*AD43)),IF(AA43="Probabilidad",AL42,""))),"")</f>
        <v/>
      </c>
      <c r="AM43" s="137" t="str">
        <f t="shared" ref="AM43:AM44" si="58">IFERROR(IF(OR(AND(AI43="Muy Baja",AK43="Leve"),AND(AI43="Muy Baja",AK43="Menor"),AND(AI43="Baja",AK43="Leve")),"Bajo",IF(OR(AND(AI43="Muy baja",AK43="Moderado"),AND(AI43="Baja",AK43="Menor"),AND(AI43="Baja",AK43="Moderado"),AND(AI43="Media",AK43="Leve"),AND(AI43="Media",AK43="Menor"),AND(AI43="Media",AK43="Moderado"),AND(AI43="Alta",AK43="Leve"),AND(AI43="Alta",AK43="Menor")),"Moderado",IF(OR(AND(AI43="Muy Baja",AK43="Mayor"),AND(AI43="Baja",AK43="Mayor"),AND(AI43="Media",AK43="Mayor"),AND(AI43="Alta",AK43="Moderado"),AND(AI43="Alta",AK43="Mayor"),AND(AI43="Muy Alta",AK43="Leve"),AND(AI43="Muy Alta",AK43="Menor"),AND(AI43="Muy Alta",AK43="Moderado"),AND(AI43="Muy Alta",AK43="Mayor")),"Alto",IF(OR(AND(AI43="Muy Baja",AK43="Catastrófico"),AND(AI43="Baja",AK43="Catastrófico"),AND(AI43="Media",AK43="Catastrófico"),AND(AI43="Alta",AK43="Catastrófico"),AND(AI43="Muy Alta",AK43="Catastrófico")),"Extremo","")))),"")</f>
        <v/>
      </c>
      <c r="AN43" s="138"/>
      <c r="AO43" s="114"/>
      <c r="AP43" s="114"/>
      <c r="AQ43" s="114"/>
      <c r="AR43" s="114"/>
      <c r="AS43" s="114"/>
      <c r="AT43" s="114"/>
      <c r="AU43" s="119"/>
      <c r="AV43" s="139"/>
      <c r="AW43" s="140"/>
      <c r="AX43" s="140"/>
      <c r="AY43" s="119"/>
      <c r="AZ43" s="139"/>
      <c r="BA43" s="120"/>
      <c r="BB43" s="183"/>
      <c r="BC43" s="183"/>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row>
    <row r="44" spans="1:84" ht="151.5" customHeight="1" x14ac:dyDescent="0.3">
      <c r="A44" s="254"/>
      <c r="B44" s="186"/>
      <c r="C44" s="257"/>
      <c r="D44" s="189"/>
      <c r="E44" s="257"/>
      <c r="F44" s="257"/>
      <c r="G44" s="260"/>
      <c r="H44" s="192"/>
      <c r="I44" s="192"/>
      <c r="J44" s="257"/>
      <c r="K44" s="263"/>
      <c r="L44" s="266"/>
      <c r="M44" s="248"/>
      <c r="N44" s="269"/>
      <c r="O44" s="248">
        <f t="shared" si="55"/>
        <v>0</v>
      </c>
      <c r="P44" s="266"/>
      <c r="Q44" s="248"/>
      <c r="R44" s="251"/>
      <c r="S44" s="184"/>
      <c r="T44" s="184" t="str">
        <f t="shared" si="13"/>
        <v/>
      </c>
      <c r="U44" s="184"/>
      <c r="V44" s="184" t="str">
        <f t="shared" si="14"/>
        <v/>
      </c>
      <c r="W44" s="184" t="str">
        <f t="shared" si="15"/>
        <v/>
      </c>
      <c r="X44" s="184" t="str">
        <f t="shared" si="16"/>
        <v/>
      </c>
      <c r="Y44" s="5">
        <v>3</v>
      </c>
      <c r="Z44" s="126"/>
      <c r="AA44" s="131" t="str">
        <f>IF(OR(AB44="Preventivo",AB44="Detectivo"),"Probabilidad",IF(AB44="Correctivo","Impacto",""))</f>
        <v/>
      </c>
      <c r="AB44" s="132"/>
      <c r="AC44" s="132"/>
      <c r="AD44" s="133" t="str">
        <f t="shared" si="56"/>
        <v/>
      </c>
      <c r="AE44" s="132"/>
      <c r="AF44" s="132"/>
      <c r="AG44" s="132"/>
      <c r="AH44" s="134" t="str">
        <f>IFERROR(IF(AND(AA43="Probabilidad",AA44="Probabilidad"),(AJ43-(+AJ43*AD44)),IF(AND(AA43="Impacto",AA44="Probabilidad"),(AJ42-(+AJ42*AD44)),IF(AA44="Impacto",AJ43,""))),"")</f>
        <v/>
      </c>
      <c r="AI44" s="135" t="str">
        <f t="shared" si="1"/>
        <v/>
      </c>
      <c r="AJ44" s="136" t="str">
        <f t="shared" si="57"/>
        <v/>
      </c>
      <c r="AK44" s="135" t="str">
        <f t="shared" si="3"/>
        <v/>
      </c>
      <c r="AL44" s="136" t="str">
        <f>IFERROR(IF(AND(AA43="Impacto",AA44="Impacto"),(AL43-(+AL43*AD44)),IF(AND(AA43="Probabilidad",AA44="Impacto"),(AL42-(+AL42*AD44)),IF(AA44="Probabilidad",AL43,""))),"")</f>
        <v/>
      </c>
      <c r="AM44" s="137" t="str">
        <f t="shared" si="58"/>
        <v/>
      </c>
      <c r="AN44" s="138"/>
      <c r="AO44" s="114"/>
      <c r="AP44" s="114"/>
      <c r="AQ44" s="114"/>
      <c r="AR44" s="114"/>
      <c r="AS44" s="114"/>
      <c r="AT44" s="114"/>
      <c r="AU44" s="119"/>
      <c r="AV44" s="139"/>
      <c r="AW44" s="140"/>
      <c r="AX44" s="140"/>
      <c r="AY44" s="119"/>
      <c r="AZ44" s="139"/>
      <c r="BA44" s="120"/>
      <c r="BB44" s="183"/>
      <c r="BC44" s="183"/>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row>
    <row r="45" spans="1:84" ht="151.5" customHeight="1" x14ac:dyDescent="0.3">
      <c r="A45" s="254"/>
      <c r="B45" s="186"/>
      <c r="C45" s="257"/>
      <c r="D45" s="189"/>
      <c r="E45" s="257"/>
      <c r="F45" s="257"/>
      <c r="G45" s="260"/>
      <c r="H45" s="192"/>
      <c r="I45" s="192"/>
      <c r="J45" s="257"/>
      <c r="K45" s="263"/>
      <c r="L45" s="266"/>
      <c r="M45" s="248"/>
      <c r="N45" s="269"/>
      <c r="O45" s="248">
        <f t="shared" si="55"/>
        <v>0</v>
      </c>
      <c r="P45" s="266"/>
      <c r="Q45" s="248"/>
      <c r="R45" s="251"/>
      <c r="S45" s="184"/>
      <c r="T45" s="184" t="str">
        <f t="shared" si="13"/>
        <v/>
      </c>
      <c r="U45" s="184"/>
      <c r="V45" s="184" t="str">
        <f t="shared" si="14"/>
        <v/>
      </c>
      <c r="W45" s="184" t="str">
        <f t="shared" si="15"/>
        <v/>
      </c>
      <c r="X45" s="184" t="str">
        <f t="shared" si="16"/>
        <v/>
      </c>
      <c r="Y45" s="5">
        <v>4</v>
      </c>
      <c r="Z45" s="125"/>
      <c r="AA45" s="131" t="str">
        <f t="shared" ref="AA45:AA47" si="59">IF(OR(AB45="Preventivo",AB45="Detectivo"),"Probabilidad",IF(AB45="Correctivo","Impacto",""))</f>
        <v/>
      </c>
      <c r="AB45" s="132"/>
      <c r="AC45" s="132"/>
      <c r="AD45" s="133" t="str">
        <f t="shared" si="56"/>
        <v/>
      </c>
      <c r="AE45" s="132"/>
      <c r="AF45" s="132"/>
      <c r="AG45" s="132"/>
      <c r="AH45" s="134" t="str">
        <f t="shared" ref="AH45:AH47" si="60">IFERROR(IF(AND(AA44="Probabilidad",AA45="Probabilidad"),(AJ44-(+AJ44*AD45)),IF(AND(AA44="Impacto",AA45="Probabilidad"),(AJ43-(+AJ43*AD45)),IF(AA45="Impacto",AJ44,""))),"")</f>
        <v/>
      </c>
      <c r="AI45" s="135" t="str">
        <f t="shared" si="1"/>
        <v/>
      </c>
      <c r="AJ45" s="136" t="str">
        <f t="shared" si="57"/>
        <v/>
      </c>
      <c r="AK45" s="135" t="str">
        <f t="shared" si="3"/>
        <v/>
      </c>
      <c r="AL45" s="136" t="str">
        <f t="shared" ref="AL45:AL47" si="61">IFERROR(IF(AND(AA44="Impacto",AA45="Impacto"),(AL44-(+AL44*AD45)),IF(AND(AA44="Probabilidad",AA45="Impacto"),(AL43-(+AL43*AD45)),IF(AA45="Probabilidad",AL44,""))),"")</f>
        <v/>
      </c>
      <c r="AM45" s="137" t="str">
        <f>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38"/>
      <c r="AO45" s="114"/>
      <c r="AP45" s="114"/>
      <c r="AQ45" s="114"/>
      <c r="AR45" s="114"/>
      <c r="AS45" s="114"/>
      <c r="AT45" s="114"/>
      <c r="AU45" s="119"/>
      <c r="AV45" s="139"/>
      <c r="AW45" s="140"/>
      <c r="AX45" s="140"/>
      <c r="AY45" s="119"/>
      <c r="AZ45" s="139"/>
      <c r="BA45" s="120"/>
      <c r="BB45" s="183"/>
      <c r="BC45" s="183"/>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row>
    <row r="46" spans="1:84" ht="151.5" customHeight="1" x14ac:dyDescent="0.3">
      <c r="A46" s="254"/>
      <c r="B46" s="186"/>
      <c r="C46" s="257"/>
      <c r="D46" s="189"/>
      <c r="E46" s="257"/>
      <c r="F46" s="257"/>
      <c r="G46" s="260"/>
      <c r="H46" s="192"/>
      <c r="I46" s="192"/>
      <c r="J46" s="257"/>
      <c r="K46" s="263"/>
      <c r="L46" s="266"/>
      <c r="M46" s="248"/>
      <c r="N46" s="269"/>
      <c r="O46" s="248">
        <f t="shared" si="55"/>
        <v>0</v>
      </c>
      <c r="P46" s="266"/>
      <c r="Q46" s="248"/>
      <c r="R46" s="251"/>
      <c r="S46" s="184"/>
      <c r="T46" s="184" t="str">
        <f t="shared" si="13"/>
        <v/>
      </c>
      <c r="U46" s="184"/>
      <c r="V46" s="184" t="str">
        <f t="shared" si="14"/>
        <v/>
      </c>
      <c r="W46" s="184" t="str">
        <f t="shared" si="15"/>
        <v/>
      </c>
      <c r="X46" s="184" t="str">
        <f t="shared" si="16"/>
        <v/>
      </c>
      <c r="Y46" s="5">
        <v>5</v>
      </c>
      <c r="Z46" s="125"/>
      <c r="AA46" s="131" t="str">
        <f t="shared" si="59"/>
        <v/>
      </c>
      <c r="AB46" s="132"/>
      <c r="AC46" s="132"/>
      <c r="AD46" s="133" t="str">
        <f t="shared" si="56"/>
        <v/>
      </c>
      <c r="AE46" s="132"/>
      <c r="AF46" s="132"/>
      <c r="AG46" s="132"/>
      <c r="AH46" s="134" t="str">
        <f t="shared" si="60"/>
        <v/>
      </c>
      <c r="AI46" s="135" t="str">
        <f t="shared" si="1"/>
        <v/>
      </c>
      <c r="AJ46" s="136" t="str">
        <f t="shared" si="57"/>
        <v/>
      </c>
      <c r="AK46" s="135" t="str">
        <f t="shared" si="3"/>
        <v/>
      </c>
      <c r="AL46" s="136" t="str">
        <f t="shared" si="61"/>
        <v/>
      </c>
      <c r="AM46" s="137" t="str">
        <f t="shared" ref="AM46" si="62">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38"/>
      <c r="AO46" s="114"/>
      <c r="AP46" s="114"/>
      <c r="AQ46" s="114"/>
      <c r="AR46" s="114"/>
      <c r="AS46" s="114"/>
      <c r="AT46" s="114"/>
      <c r="AU46" s="119"/>
      <c r="AV46" s="139"/>
      <c r="AW46" s="140"/>
      <c r="AX46" s="140"/>
      <c r="AY46" s="119"/>
      <c r="AZ46" s="139"/>
      <c r="BA46" s="120"/>
      <c r="BB46" s="183"/>
      <c r="BC46" s="183"/>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row>
    <row r="47" spans="1:84" ht="151.5" customHeight="1" x14ac:dyDescent="0.3">
      <c r="A47" s="255"/>
      <c r="B47" s="187"/>
      <c r="C47" s="258"/>
      <c r="D47" s="190"/>
      <c r="E47" s="258"/>
      <c r="F47" s="258"/>
      <c r="G47" s="261"/>
      <c r="H47" s="193"/>
      <c r="I47" s="193"/>
      <c r="J47" s="258"/>
      <c r="K47" s="264"/>
      <c r="L47" s="267"/>
      <c r="M47" s="249"/>
      <c r="N47" s="270"/>
      <c r="O47" s="249">
        <f t="shared" si="55"/>
        <v>0</v>
      </c>
      <c r="P47" s="267"/>
      <c r="Q47" s="249"/>
      <c r="R47" s="252"/>
      <c r="S47" s="184"/>
      <c r="T47" s="184" t="str">
        <f t="shared" si="13"/>
        <v/>
      </c>
      <c r="U47" s="184"/>
      <c r="V47" s="184" t="str">
        <f t="shared" si="14"/>
        <v/>
      </c>
      <c r="W47" s="184" t="str">
        <f t="shared" si="15"/>
        <v/>
      </c>
      <c r="X47" s="184" t="str">
        <f t="shared" si="16"/>
        <v/>
      </c>
      <c r="Y47" s="5">
        <v>6</v>
      </c>
      <c r="Z47" s="125"/>
      <c r="AA47" s="131" t="str">
        <f t="shared" si="59"/>
        <v/>
      </c>
      <c r="AB47" s="132"/>
      <c r="AC47" s="132"/>
      <c r="AD47" s="133" t="str">
        <f t="shared" si="56"/>
        <v/>
      </c>
      <c r="AE47" s="132"/>
      <c r="AF47" s="132"/>
      <c r="AG47" s="132"/>
      <c r="AH47" s="134" t="str">
        <f t="shared" si="60"/>
        <v/>
      </c>
      <c r="AI47" s="135" t="str">
        <f t="shared" si="1"/>
        <v/>
      </c>
      <c r="AJ47" s="136" t="str">
        <f t="shared" si="57"/>
        <v/>
      </c>
      <c r="AK47" s="135" t="str">
        <f>IFERROR(IF(AL47="","",IF(AL47&lt;=0.2,"Leve",IF(AL47&lt;=0.4,"Menor",IF(AL47&lt;=0.6,"Moderado",IF(AL47&lt;=0.8,"Mayor","Catastrófico"))))),"")</f>
        <v/>
      </c>
      <c r="AL47" s="136" t="str">
        <f t="shared" si="61"/>
        <v/>
      </c>
      <c r="AM47" s="137"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38"/>
      <c r="AO47" s="114"/>
      <c r="AP47" s="114"/>
      <c r="AQ47" s="114"/>
      <c r="AR47" s="114"/>
      <c r="AS47" s="114"/>
      <c r="AT47" s="114"/>
      <c r="AU47" s="119"/>
      <c r="AV47" s="139"/>
      <c r="AW47" s="140"/>
      <c r="AX47" s="140"/>
      <c r="AY47" s="119"/>
      <c r="AZ47" s="139"/>
      <c r="BA47" s="120"/>
      <c r="BB47" s="183"/>
      <c r="BC47" s="183"/>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row>
    <row r="48" spans="1:84" ht="151.5" customHeight="1" x14ac:dyDescent="0.3">
      <c r="A48" s="253">
        <v>7</v>
      </c>
      <c r="B48" s="185"/>
      <c r="C48" s="256"/>
      <c r="D48" s="188"/>
      <c r="E48" s="256"/>
      <c r="F48" s="256"/>
      <c r="G48" s="259"/>
      <c r="H48" s="191"/>
      <c r="I48" s="191"/>
      <c r="J48" s="256"/>
      <c r="K48" s="262"/>
      <c r="L48" s="265" t="str">
        <f>IF(K48&lt;=0,"",IF(K48&lt;=2,"Muy Baja",IF(K48&lt;=24,"Baja",IF(K48&lt;=500,"Media",IF(K48&lt;=5000,"Alta","Muy Alta")))))</f>
        <v/>
      </c>
      <c r="M48" s="247" t="str">
        <f>IF(L48="","",IF(L48="Muy Baja",0.2,IF(L48="Baja",0.4,IF(L48="Media",0.6,IF(L48="Alta",0.8,IF(L48="Muy Alta",1,))))))</f>
        <v/>
      </c>
      <c r="N48" s="268"/>
      <c r="O48" s="247">
        <f>IF(NOT(ISERROR(MATCH(N48,'Tabla Impacto'!$B$221:$B$223,0))),'Tabla Impacto'!$F$223&amp;"Por favor no seleccionar los criterios de impacto(Afectación Económica o presupuestal y Pérdida Reputacional)",N48)</f>
        <v>0</v>
      </c>
      <c r="P48" s="265" t="str">
        <f>IF(OR(O48='Tabla Impacto'!$C$11,O48='Tabla Impacto'!$D$11),"Leve",IF(OR(O48='Tabla Impacto'!$C$12,O48='Tabla Impacto'!$D$12),"Menor",IF(OR(O48='Tabla Impacto'!$C$13,O48='Tabla Impacto'!$D$13),"Moderado",IF(OR(O48='Tabla Impacto'!$C$14,O48='Tabla Impacto'!$D$14),"Mayor",IF(OR(O48='Tabla Impacto'!$C$15,O48='Tabla Impacto'!$D$15),"Catastrófico","")))))</f>
        <v/>
      </c>
      <c r="Q48" s="247" t="str">
        <f>IF(P48="","",IF(P48="Leve",0.2,IF(P48="Menor",0.4,IF(P48="Moderado",0.6,IF(P48="Mayor",0.8,IF(P48="Catastrófico",1,))))))</f>
        <v/>
      </c>
      <c r="R48" s="250" t="str">
        <f>IF(OR(AND(L48="Muy Baja",P48="Leve"),AND(L48="Muy Baja",P48="Menor"),AND(L48="Baja",P48="Leve")),"Bajo",IF(OR(AND(L48="Muy baja",P48="Moderado"),AND(L48="Baja",P48="Menor"),AND(L48="Baja",P48="Moderado"),AND(L48="Media",P48="Leve"),AND(L48="Media",P48="Menor"),AND(L48="Media",P48="Moderado"),AND(L48="Alta",P48="Leve"),AND(L48="Alta",P48="Menor")),"Moderado",IF(OR(AND(L48="Muy Baja",P48="Mayor"),AND(L48="Baja",P48="Mayor"),AND(L48="Media",P48="Mayor"),AND(L48="Alta",P48="Moderado"),AND(L48="Alta",P48="Mayor"),AND(L48="Muy Alta",P48="Leve"),AND(L48="Muy Alta",P48="Menor"),AND(L48="Muy Alta",P48="Moderado"),AND(L48="Muy Alta",P48="Mayor")),"Alto",IF(OR(AND(L48="Muy Baja",P48="Catastrófico"),AND(L48="Baja",P48="Catastrófico"),AND(L48="Media",P48="Catastrófico"),AND(L48="Alta",P48="Catastrófico"),AND(L48="Muy Alta",P48="Catastrófico")),"Extremo",""))))</f>
        <v/>
      </c>
      <c r="S48" s="184"/>
      <c r="T48" s="184" t="str">
        <f t="shared" si="13"/>
        <v/>
      </c>
      <c r="U48" s="184"/>
      <c r="V48" s="184" t="str">
        <f t="shared" si="14"/>
        <v/>
      </c>
      <c r="W48" s="184" t="str">
        <f t="shared" si="15"/>
        <v/>
      </c>
      <c r="X48" s="184" t="str">
        <f t="shared" si="16"/>
        <v/>
      </c>
      <c r="Y48" s="5">
        <v>1</v>
      </c>
      <c r="Z48" s="125"/>
      <c r="AA48" s="131" t="str">
        <f>IF(OR(AB48="Preventivo",AB48="Detectivo"),"Probabilidad",IF(AB48="Correctivo","Impacto",""))</f>
        <v/>
      </c>
      <c r="AB48" s="132"/>
      <c r="AC48" s="132"/>
      <c r="AD48" s="133" t="str">
        <f>IF(AND(AB48="Preventivo",AC48="Automático"),"50%",IF(AND(AB48="Preventivo",AC48="Manual"),"40%",IF(AND(AB48="Detectivo",AC48="Automático"),"40%",IF(AND(AB48="Detectivo",AC48="Manual"),"30%",IF(AND(AB48="Correctivo",AC48="Automático"),"35%",IF(AND(AB48="Correctivo",AC48="Manual"),"25%",""))))))</f>
        <v/>
      </c>
      <c r="AE48" s="132"/>
      <c r="AF48" s="132"/>
      <c r="AG48" s="132"/>
      <c r="AH48" s="134" t="str">
        <f>IFERROR(IF(AA48="Probabilidad",(M48-(+M48*AD48)),IF(AA48="Impacto",M48,"")),"")</f>
        <v/>
      </c>
      <c r="AI48" s="135" t="str">
        <f>IFERROR(IF(AH48="","",IF(AH48&lt;=0.2,"Muy Baja",IF(AH48&lt;=0.4,"Baja",IF(AH48&lt;=0.6,"Media",IF(AH48&lt;=0.8,"Alta","Muy Alta"))))),"")</f>
        <v/>
      </c>
      <c r="AJ48" s="136" t="str">
        <f>+AH48</f>
        <v/>
      </c>
      <c r="AK48" s="135" t="str">
        <f>IFERROR(IF(AL48="","",IF(AL48&lt;=0.2,"Leve",IF(AL48&lt;=0.4,"Menor",IF(AL48&lt;=0.6,"Moderado",IF(AL48&lt;=0.8,"Mayor","Catastrófico"))))),"")</f>
        <v/>
      </c>
      <c r="AL48" s="136" t="str">
        <f>IFERROR(IF(AA48="Impacto",(Q48-(+Q48*AD48)),IF(AA48="Probabilidad",Q48,"")),"")</f>
        <v/>
      </c>
      <c r="AM48" s="137" t="str">
        <f>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38"/>
      <c r="AO48" s="114"/>
      <c r="AP48" s="114"/>
      <c r="AQ48" s="114"/>
      <c r="AR48" s="114"/>
      <c r="AS48" s="114"/>
      <c r="AT48" s="114"/>
      <c r="AU48" s="119"/>
      <c r="AV48" s="139"/>
      <c r="AW48" s="140"/>
      <c r="AX48" s="140"/>
      <c r="AY48" s="119"/>
      <c r="AZ48" s="139"/>
      <c r="BA48" s="120"/>
      <c r="BB48" s="183"/>
      <c r="BC48" s="183"/>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row>
    <row r="49" spans="1:84" ht="151.5" customHeight="1" x14ac:dyDescent="0.3">
      <c r="A49" s="254"/>
      <c r="B49" s="186"/>
      <c r="C49" s="257"/>
      <c r="D49" s="189"/>
      <c r="E49" s="257"/>
      <c r="F49" s="257"/>
      <c r="G49" s="260"/>
      <c r="H49" s="192"/>
      <c r="I49" s="192"/>
      <c r="J49" s="257"/>
      <c r="K49" s="263"/>
      <c r="L49" s="266"/>
      <c r="M49" s="248"/>
      <c r="N49" s="269"/>
      <c r="O49" s="248">
        <f t="shared" ref="O49:O53" si="63">IF(NOT(ISERROR(MATCH(N49,_xlfn.ANCHORARRAY(G60),0))),M62&amp;"Por favor no seleccionar los criterios de impacto",N49)</f>
        <v>0</v>
      </c>
      <c r="P49" s="266"/>
      <c r="Q49" s="248"/>
      <c r="R49" s="251"/>
      <c r="S49" s="184"/>
      <c r="T49" s="184" t="str">
        <f t="shared" si="13"/>
        <v/>
      </c>
      <c r="U49" s="184"/>
      <c r="V49" s="184" t="str">
        <f t="shared" si="14"/>
        <v/>
      </c>
      <c r="W49" s="184" t="str">
        <f t="shared" si="15"/>
        <v/>
      </c>
      <c r="X49" s="184" t="str">
        <f t="shared" si="16"/>
        <v/>
      </c>
      <c r="Y49" s="5">
        <v>2</v>
      </c>
      <c r="Z49" s="125"/>
      <c r="AA49" s="131" t="str">
        <f>IF(OR(AB49="Preventivo",AB49="Detectivo"),"Probabilidad",IF(AB49="Correctivo","Impacto",""))</f>
        <v/>
      </c>
      <c r="AB49" s="132"/>
      <c r="AC49" s="132"/>
      <c r="AD49" s="133" t="str">
        <f t="shared" ref="AD49:AD53" si="64">IF(AND(AB49="Preventivo",AC49="Automático"),"50%",IF(AND(AB49="Preventivo",AC49="Manual"),"40%",IF(AND(AB49="Detectivo",AC49="Automático"),"40%",IF(AND(AB49="Detectivo",AC49="Manual"),"30%",IF(AND(AB49="Correctivo",AC49="Automático"),"35%",IF(AND(AB49="Correctivo",AC49="Manual"),"25%",""))))))</f>
        <v/>
      </c>
      <c r="AE49" s="132"/>
      <c r="AF49" s="132"/>
      <c r="AG49" s="132"/>
      <c r="AH49" s="134" t="str">
        <f>IFERROR(IF(AND(AA48="Probabilidad",AA49="Probabilidad"),(AJ48-(+AJ48*AD49)),IF(AA49="Probabilidad",(M48-(+M48*AD49)),IF(AA49="Impacto",AJ48,""))),"")</f>
        <v/>
      </c>
      <c r="AI49" s="135" t="str">
        <f t="shared" si="1"/>
        <v/>
      </c>
      <c r="AJ49" s="136" t="str">
        <f t="shared" ref="AJ49:AJ53" si="65">+AH49</f>
        <v/>
      </c>
      <c r="AK49" s="135" t="str">
        <f t="shared" si="3"/>
        <v/>
      </c>
      <c r="AL49" s="136" t="str">
        <f>IFERROR(IF(AND(AA48="Impacto",AA49="Impacto"),(AL48-(+AL48*AD49)),IF(AA49="Impacto",(Q48-(+Q48*AD49)),IF(AA49="Probabilidad",AL48,""))),"")</f>
        <v/>
      </c>
      <c r="AM49" s="137" t="str">
        <f t="shared" ref="AM49:AM50" si="66">IFERROR(IF(OR(AND(AI49="Muy Baja",AK49="Leve"),AND(AI49="Muy Baja",AK49="Menor"),AND(AI49="Baja",AK49="Leve")),"Bajo",IF(OR(AND(AI49="Muy baja",AK49="Moderado"),AND(AI49="Baja",AK49="Menor"),AND(AI49="Baja",AK49="Moderado"),AND(AI49="Media",AK49="Leve"),AND(AI49="Media",AK49="Menor"),AND(AI49="Media",AK49="Moderado"),AND(AI49="Alta",AK49="Leve"),AND(AI49="Alta",AK49="Menor")),"Moderado",IF(OR(AND(AI49="Muy Baja",AK49="Mayor"),AND(AI49="Baja",AK49="Mayor"),AND(AI49="Media",AK49="Mayor"),AND(AI49="Alta",AK49="Moderado"),AND(AI49="Alta",AK49="Mayor"),AND(AI49="Muy Alta",AK49="Leve"),AND(AI49="Muy Alta",AK49="Menor"),AND(AI49="Muy Alta",AK49="Moderado"),AND(AI49="Muy Alta",AK49="Mayor")),"Alto",IF(OR(AND(AI49="Muy Baja",AK49="Catastrófico"),AND(AI49="Baja",AK49="Catastrófico"),AND(AI49="Media",AK49="Catastrófico"),AND(AI49="Alta",AK49="Catastrófico"),AND(AI49="Muy Alta",AK49="Catastrófico")),"Extremo","")))),"")</f>
        <v/>
      </c>
      <c r="AN49" s="138"/>
      <c r="AO49" s="114"/>
      <c r="AP49" s="114"/>
      <c r="AQ49" s="114"/>
      <c r="AR49" s="114"/>
      <c r="AS49" s="114"/>
      <c r="AT49" s="114"/>
      <c r="AU49" s="119"/>
      <c r="AV49" s="139"/>
      <c r="AW49" s="140"/>
      <c r="AX49" s="140"/>
      <c r="AY49" s="119"/>
      <c r="AZ49" s="139"/>
      <c r="BA49" s="120"/>
      <c r="BB49" s="183"/>
      <c r="BC49" s="183"/>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row>
    <row r="50" spans="1:84" ht="151.5" customHeight="1" x14ac:dyDescent="0.3">
      <c r="A50" s="254"/>
      <c r="B50" s="186"/>
      <c r="C50" s="257"/>
      <c r="D50" s="189"/>
      <c r="E50" s="257"/>
      <c r="F50" s="257"/>
      <c r="G50" s="260"/>
      <c r="H50" s="192"/>
      <c r="I50" s="192"/>
      <c r="J50" s="257"/>
      <c r="K50" s="263"/>
      <c r="L50" s="266"/>
      <c r="M50" s="248"/>
      <c r="N50" s="269"/>
      <c r="O50" s="248">
        <f t="shared" si="63"/>
        <v>0</v>
      </c>
      <c r="P50" s="266"/>
      <c r="Q50" s="248"/>
      <c r="R50" s="251"/>
      <c r="S50" s="184"/>
      <c r="T50" s="184" t="str">
        <f t="shared" si="13"/>
        <v/>
      </c>
      <c r="U50" s="184"/>
      <c r="V50" s="184" t="str">
        <f t="shared" si="14"/>
        <v/>
      </c>
      <c r="W50" s="184" t="str">
        <f t="shared" si="15"/>
        <v/>
      </c>
      <c r="X50" s="184" t="str">
        <f t="shared" si="16"/>
        <v/>
      </c>
      <c r="Y50" s="5">
        <v>3</v>
      </c>
      <c r="Z50" s="126"/>
      <c r="AA50" s="131" t="str">
        <f>IF(OR(AB50="Preventivo",AB50="Detectivo"),"Probabilidad",IF(AB50="Correctivo","Impacto",""))</f>
        <v/>
      </c>
      <c r="AB50" s="132"/>
      <c r="AC50" s="132"/>
      <c r="AD50" s="133" t="str">
        <f t="shared" si="64"/>
        <v/>
      </c>
      <c r="AE50" s="132"/>
      <c r="AF50" s="132"/>
      <c r="AG50" s="132"/>
      <c r="AH50" s="134" t="str">
        <f>IFERROR(IF(AND(AA49="Probabilidad",AA50="Probabilidad"),(AJ49-(+AJ49*AD50)),IF(AND(AA49="Impacto",AA50="Probabilidad"),(AJ48-(+AJ48*AD50)),IF(AA50="Impacto",AJ49,""))),"")</f>
        <v/>
      </c>
      <c r="AI50" s="135" t="str">
        <f t="shared" si="1"/>
        <v/>
      </c>
      <c r="AJ50" s="136" t="str">
        <f t="shared" si="65"/>
        <v/>
      </c>
      <c r="AK50" s="135" t="str">
        <f t="shared" si="3"/>
        <v/>
      </c>
      <c r="AL50" s="136" t="str">
        <f>IFERROR(IF(AND(AA49="Impacto",AA50="Impacto"),(AL49-(+AL49*AD50)),IF(AND(AA49="Probabilidad",AA50="Impacto"),(AL48-(+AL48*AD50)),IF(AA50="Probabilidad",AL49,""))),"")</f>
        <v/>
      </c>
      <c r="AM50" s="137" t="str">
        <f t="shared" si="66"/>
        <v/>
      </c>
      <c r="AN50" s="138"/>
      <c r="AO50" s="114"/>
      <c r="AP50" s="114"/>
      <c r="AQ50" s="114"/>
      <c r="AR50" s="114"/>
      <c r="AS50" s="114"/>
      <c r="AT50" s="114"/>
      <c r="AU50" s="119"/>
      <c r="AV50" s="139"/>
      <c r="AW50" s="140"/>
      <c r="AX50" s="140"/>
      <c r="AY50" s="119"/>
      <c r="AZ50" s="139"/>
      <c r="BA50" s="120"/>
      <c r="BB50" s="183"/>
      <c r="BC50" s="183"/>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row>
    <row r="51" spans="1:84" ht="151.5" customHeight="1" x14ac:dyDescent="0.3">
      <c r="A51" s="254"/>
      <c r="B51" s="186"/>
      <c r="C51" s="257"/>
      <c r="D51" s="189"/>
      <c r="E51" s="257"/>
      <c r="F51" s="257"/>
      <c r="G51" s="260"/>
      <c r="H51" s="192"/>
      <c r="I51" s="192"/>
      <c r="J51" s="257"/>
      <c r="K51" s="263"/>
      <c r="L51" s="266"/>
      <c r="M51" s="248"/>
      <c r="N51" s="269"/>
      <c r="O51" s="248">
        <f t="shared" si="63"/>
        <v>0</v>
      </c>
      <c r="P51" s="266"/>
      <c r="Q51" s="248"/>
      <c r="R51" s="251"/>
      <c r="S51" s="184"/>
      <c r="T51" s="184" t="str">
        <f t="shared" si="13"/>
        <v/>
      </c>
      <c r="U51" s="184"/>
      <c r="V51" s="184" t="str">
        <f t="shared" si="14"/>
        <v/>
      </c>
      <c r="W51" s="184" t="str">
        <f t="shared" si="15"/>
        <v/>
      </c>
      <c r="X51" s="184" t="str">
        <f t="shared" si="16"/>
        <v/>
      </c>
      <c r="Y51" s="5">
        <v>4</v>
      </c>
      <c r="Z51" s="125"/>
      <c r="AA51" s="131" t="str">
        <f t="shared" ref="AA51:AA53" si="67">IF(OR(AB51="Preventivo",AB51="Detectivo"),"Probabilidad",IF(AB51="Correctivo","Impacto",""))</f>
        <v/>
      </c>
      <c r="AB51" s="132"/>
      <c r="AC51" s="132"/>
      <c r="AD51" s="133" t="str">
        <f t="shared" si="64"/>
        <v/>
      </c>
      <c r="AE51" s="132"/>
      <c r="AF51" s="132"/>
      <c r="AG51" s="132"/>
      <c r="AH51" s="134" t="str">
        <f t="shared" ref="AH51:AH53" si="68">IFERROR(IF(AND(AA50="Probabilidad",AA51="Probabilidad"),(AJ50-(+AJ50*AD51)),IF(AND(AA50="Impacto",AA51="Probabilidad"),(AJ49-(+AJ49*AD51)),IF(AA51="Impacto",AJ50,""))),"")</f>
        <v/>
      </c>
      <c r="AI51" s="135" t="str">
        <f t="shared" si="1"/>
        <v/>
      </c>
      <c r="AJ51" s="136" t="str">
        <f t="shared" si="65"/>
        <v/>
      </c>
      <c r="AK51" s="135" t="str">
        <f t="shared" si="3"/>
        <v/>
      </c>
      <c r="AL51" s="136" t="str">
        <f t="shared" ref="AL51:AL53" si="69">IFERROR(IF(AND(AA50="Impacto",AA51="Impacto"),(AL50-(+AL50*AD51)),IF(AND(AA50="Probabilidad",AA51="Impacto"),(AL49-(+AL49*AD51)),IF(AA51="Probabilidad",AL50,""))),"")</f>
        <v/>
      </c>
      <c r="AM51" s="137" t="str">
        <f>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38"/>
      <c r="AO51" s="114"/>
      <c r="AP51" s="114"/>
      <c r="AQ51" s="114"/>
      <c r="AR51" s="114"/>
      <c r="AS51" s="114"/>
      <c r="AT51" s="114"/>
      <c r="AU51" s="119"/>
      <c r="AV51" s="139"/>
      <c r="AW51" s="140"/>
      <c r="AX51" s="140"/>
      <c r="AY51" s="119"/>
      <c r="AZ51" s="139"/>
      <c r="BA51" s="120"/>
      <c r="BB51" s="183"/>
      <c r="BC51" s="183"/>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row>
    <row r="52" spans="1:84" ht="151.5" customHeight="1" x14ac:dyDescent="0.3">
      <c r="A52" s="254"/>
      <c r="B52" s="186"/>
      <c r="C52" s="257"/>
      <c r="D52" s="189"/>
      <c r="E52" s="257"/>
      <c r="F52" s="257"/>
      <c r="G52" s="260"/>
      <c r="H52" s="192"/>
      <c r="I52" s="192"/>
      <c r="J52" s="257"/>
      <c r="K52" s="263"/>
      <c r="L52" s="266"/>
      <c r="M52" s="248"/>
      <c r="N52" s="269"/>
      <c r="O52" s="248">
        <f t="shared" si="63"/>
        <v>0</v>
      </c>
      <c r="P52" s="266"/>
      <c r="Q52" s="248"/>
      <c r="R52" s="251"/>
      <c r="S52" s="184"/>
      <c r="T52" s="184" t="str">
        <f t="shared" si="13"/>
        <v/>
      </c>
      <c r="U52" s="184"/>
      <c r="V52" s="184" t="str">
        <f t="shared" si="14"/>
        <v/>
      </c>
      <c r="W52" s="184" t="str">
        <f t="shared" si="15"/>
        <v/>
      </c>
      <c r="X52" s="184" t="str">
        <f t="shared" si="16"/>
        <v/>
      </c>
      <c r="Y52" s="5">
        <v>5</v>
      </c>
      <c r="Z52" s="125"/>
      <c r="AA52" s="131" t="str">
        <f t="shared" si="67"/>
        <v/>
      </c>
      <c r="AB52" s="132"/>
      <c r="AC52" s="132"/>
      <c r="AD52" s="133" t="str">
        <f t="shared" si="64"/>
        <v/>
      </c>
      <c r="AE52" s="132"/>
      <c r="AF52" s="132"/>
      <c r="AG52" s="132"/>
      <c r="AH52" s="134" t="str">
        <f t="shared" si="68"/>
        <v/>
      </c>
      <c r="AI52" s="135" t="str">
        <f t="shared" si="1"/>
        <v/>
      </c>
      <c r="AJ52" s="136" t="str">
        <f t="shared" si="65"/>
        <v/>
      </c>
      <c r="AK52" s="135" t="str">
        <f t="shared" si="3"/>
        <v/>
      </c>
      <c r="AL52" s="136" t="str">
        <f t="shared" si="69"/>
        <v/>
      </c>
      <c r="AM52" s="137" t="str">
        <f t="shared" ref="AM52:AM53" si="70">IFERROR(IF(OR(AND(AI52="Muy Baja",AK52="Leve"),AND(AI52="Muy Baja",AK52="Menor"),AND(AI52="Baja",AK52="Leve")),"Bajo",IF(OR(AND(AI52="Muy baja",AK52="Moderado"),AND(AI52="Baja",AK52="Menor"),AND(AI52="Baja",AK52="Moderado"),AND(AI52="Media",AK52="Leve"),AND(AI52="Media",AK52="Menor"),AND(AI52="Media",AK52="Moderado"),AND(AI52="Alta",AK52="Leve"),AND(AI52="Alta",AK52="Menor")),"Moderado",IF(OR(AND(AI52="Muy Baja",AK52="Mayor"),AND(AI52="Baja",AK52="Mayor"),AND(AI52="Media",AK52="Mayor"),AND(AI52="Alta",AK52="Moderado"),AND(AI52="Alta",AK52="Mayor"),AND(AI52="Muy Alta",AK52="Leve"),AND(AI52="Muy Alta",AK52="Menor"),AND(AI52="Muy Alta",AK52="Moderado"),AND(AI52="Muy Alta",AK52="Mayor")),"Alto",IF(OR(AND(AI52="Muy Baja",AK52="Catastrófico"),AND(AI52="Baja",AK52="Catastrófico"),AND(AI52="Media",AK52="Catastrófico"),AND(AI52="Alta",AK52="Catastrófico"),AND(AI52="Muy Alta",AK52="Catastrófico")),"Extremo","")))),"")</f>
        <v/>
      </c>
      <c r="AN52" s="138"/>
      <c r="AO52" s="114"/>
      <c r="AP52" s="114"/>
      <c r="AQ52" s="114"/>
      <c r="AR52" s="114"/>
      <c r="AS52" s="114"/>
      <c r="AT52" s="114"/>
      <c r="AU52" s="119"/>
      <c r="AV52" s="139"/>
      <c r="AW52" s="140"/>
      <c r="AX52" s="140"/>
      <c r="AY52" s="119"/>
      <c r="AZ52" s="139"/>
      <c r="BA52" s="120"/>
      <c r="BB52" s="183"/>
      <c r="BC52" s="183"/>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row>
    <row r="53" spans="1:84" ht="151.5" customHeight="1" x14ac:dyDescent="0.3">
      <c r="A53" s="255"/>
      <c r="B53" s="187"/>
      <c r="C53" s="258"/>
      <c r="D53" s="190"/>
      <c r="E53" s="258"/>
      <c r="F53" s="258"/>
      <c r="G53" s="261"/>
      <c r="H53" s="193"/>
      <c r="I53" s="193"/>
      <c r="J53" s="258"/>
      <c r="K53" s="264"/>
      <c r="L53" s="267"/>
      <c r="M53" s="249"/>
      <c r="N53" s="270"/>
      <c r="O53" s="249">
        <f t="shared" si="63"/>
        <v>0</v>
      </c>
      <c r="P53" s="267"/>
      <c r="Q53" s="249"/>
      <c r="R53" s="252"/>
      <c r="S53" s="184"/>
      <c r="T53" s="184" t="str">
        <f t="shared" si="13"/>
        <v/>
      </c>
      <c r="U53" s="184"/>
      <c r="V53" s="184" t="str">
        <f t="shared" si="14"/>
        <v/>
      </c>
      <c r="W53" s="184" t="str">
        <f t="shared" si="15"/>
        <v/>
      </c>
      <c r="X53" s="184" t="str">
        <f t="shared" si="16"/>
        <v/>
      </c>
      <c r="Y53" s="5">
        <v>6</v>
      </c>
      <c r="Z53" s="125"/>
      <c r="AA53" s="131" t="str">
        <f t="shared" si="67"/>
        <v/>
      </c>
      <c r="AB53" s="132"/>
      <c r="AC53" s="132"/>
      <c r="AD53" s="133" t="str">
        <f t="shared" si="64"/>
        <v/>
      </c>
      <c r="AE53" s="132"/>
      <c r="AF53" s="132"/>
      <c r="AG53" s="132"/>
      <c r="AH53" s="134" t="str">
        <f t="shared" si="68"/>
        <v/>
      </c>
      <c r="AI53" s="135" t="str">
        <f t="shared" si="1"/>
        <v/>
      </c>
      <c r="AJ53" s="136" t="str">
        <f t="shared" si="65"/>
        <v/>
      </c>
      <c r="AK53" s="135" t="str">
        <f t="shared" si="3"/>
        <v/>
      </c>
      <c r="AL53" s="136" t="str">
        <f t="shared" si="69"/>
        <v/>
      </c>
      <c r="AM53" s="137" t="str">
        <f t="shared" si="70"/>
        <v/>
      </c>
      <c r="AN53" s="138"/>
      <c r="AO53" s="114"/>
      <c r="AP53" s="114"/>
      <c r="AQ53" s="114"/>
      <c r="AR53" s="114"/>
      <c r="AS53" s="114"/>
      <c r="AT53" s="114"/>
      <c r="AU53" s="119"/>
      <c r="AV53" s="139"/>
      <c r="AW53" s="140"/>
      <c r="AX53" s="140"/>
      <c r="AY53" s="119"/>
      <c r="AZ53" s="139"/>
      <c r="BA53" s="120"/>
      <c r="BB53" s="183"/>
      <c r="BC53" s="183"/>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row>
    <row r="54" spans="1:84" ht="151.5" customHeight="1" x14ac:dyDescent="0.3">
      <c r="A54" s="253">
        <v>8</v>
      </c>
      <c r="B54" s="185"/>
      <c r="C54" s="256"/>
      <c r="D54" s="188"/>
      <c r="E54" s="256"/>
      <c r="F54" s="256"/>
      <c r="G54" s="259"/>
      <c r="H54" s="191"/>
      <c r="I54" s="191"/>
      <c r="J54" s="256"/>
      <c r="K54" s="262"/>
      <c r="L54" s="265" t="str">
        <f>IF(K54&lt;=0,"",IF(K54&lt;=2,"Muy Baja",IF(K54&lt;=24,"Baja",IF(K54&lt;=500,"Media",IF(K54&lt;=5000,"Alta","Muy Alta")))))</f>
        <v/>
      </c>
      <c r="M54" s="247" t="str">
        <f>IF(L54="","",IF(L54="Muy Baja",0.2,IF(L54="Baja",0.4,IF(L54="Media",0.6,IF(L54="Alta",0.8,IF(L54="Muy Alta",1,))))))</f>
        <v/>
      </c>
      <c r="N54" s="268"/>
      <c r="O54" s="247">
        <f>IF(NOT(ISERROR(MATCH(N54,'Tabla Impacto'!$B$221:$B$223,0))),'Tabla Impacto'!$F$223&amp;"Por favor no seleccionar los criterios de impacto(Afectación Económica o presupuestal y Pérdida Reputacional)",N54)</f>
        <v>0</v>
      </c>
      <c r="P54" s="265" t="str">
        <f>IF(OR(O54='Tabla Impacto'!$C$11,O54='Tabla Impacto'!$D$11),"Leve",IF(OR(O54='Tabla Impacto'!$C$12,O54='Tabla Impacto'!$D$12),"Menor",IF(OR(O54='Tabla Impacto'!$C$13,O54='Tabla Impacto'!$D$13),"Moderado",IF(OR(O54='Tabla Impacto'!$C$14,O54='Tabla Impacto'!$D$14),"Mayor",IF(OR(O54='Tabla Impacto'!$C$15,O54='Tabla Impacto'!$D$15),"Catastrófico","")))))</f>
        <v/>
      </c>
      <c r="Q54" s="247" t="str">
        <f>IF(P54="","",IF(P54="Leve",0.2,IF(P54="Menor",0.4,IF(P54="Moderado",0.6,IF(P54="Mayor",0.8,IF(P54="Catastrófico",1,))))))</f>
        <v/>
      </c>
      <c r="R54" s="250" t="str">
        <f>IF(OR(AND(L54="Muy Baja",P54="Leve"),AND(L54="Muy Baja",P54="Menor"),AND(L54="Baja",P54="Leve")),"Bajo",IF(OR(AND(L54="Muy baja",P54="Moderado"),AND(L54="Baja",P54="Menor"),AND(L54="Baja",P54="Moderado"),AND(L54="Media",P54="Leve"),AND(L54="Media",P54="Menor"),AND(L54="Media",P54="Moderado"),AND(L54="Alta",P54="Leve"),AND(L54="Alta",P54="Menor")),"Moderado",IF(OR(AND(L54="Muy Baja",P54="Mayor"),AND(L54="Baja",P54="Mayor"),AND(L54="Media",P54="Mayor"),AND(L54="Alta",P54="Moderado"),AND(L54="Alta",P54="Mayor"),AND(L54="Muy Alta",P54="Leve"),AND(L54="Muy Alta",P54="Menor"),AND(L54="Muy Alta",P54="Moderado"),AND(L54="Muy Alta",P54="Mayor")),"Alto",IF(OR(AND(L54="Muy Baja",P54="Catastrófico"),AND(L54="Baja",P54="Catastrófico"),AND(L54="Media",P54="Catastrófico"),AND(L54="Alta",P54="Catastrófico"),AND(L54="Muy Alta",P54="Catastrófico")),"Extremo",""))))</f>
        <v/>
      </c>
      <c r="S54" s="184"/>
      <c r="T54" s="184" t="str">
        <f t="shared" si="13"/>
        <v/>
      </c>
      <c r="U54" s="184"/>
      <c r="V54" s="184" t="str">
        <f t="shared" si="14"/>
        <v/>
      </c>
      <c r="W54" s="184" t="str">
        <f t="shared" si="15"/>
        <v/>
      </c>
      <c r="X54" s="184" t="str">
        <f t="shared" si="16"/>
        <v/>
      </c>
      <c r="Y54" s="5">
        <v>1</v>
      </c>
      <c r="Z54" s="125"/>
      <c r="AA54" s="131" t="str">
        <f>IF(OR(AB54="Preventivo",AB54="Detectivo"),"Probabilidad",IF(AB54="Correctivo","Impacto",""))</f>
        <v/>
      </c>
      <c r="AB54" s="132"/>
      <c r="AC54" s="132"/>
      <c r="AD54" s="133" t="str">
        <f>IF(AND(AB54="Preventivo",AC54="Automático"),"50%",IF(AND(AB54="Preventivo",AC54="Manual"),"40%",IF(AND(AB54="Detectivo",AC54="Automático"),"40%",IF(AND(AB54="Detectivo",AC54="Manual"),"30%",IF(AND(AB54="Correctivo",AC54="Automático"),"35%",IF(AND(AB54="Correctivo",AC54="Manual"),"25%",""))))))</f>
        <v/>
      </c>
      <c r="AE54" s="132"/>
      <c r="AF54" s="132"/>
      <c r="AG54" s="132"/>
      <c r="AH54" s="134" t="str">
        <f>IFERROR(IF(AA54="Probabilidad",(M54-(+M54*AD54)),IF(AA54="Impacto",M54,"")),"")</f>
        <v/>
      </c>
      <c r="AI54" s="135" t="str">
        <f>IFERROR(IF(AH54="","",IF(AH54&lt;=0.2,"Muy Baja",IF(AH54&lt;=0.4,"Baja",IF(AH54&lt;=0.6,"Media",IF(AH54&lt;=0.8,"Alta","Muy Alta"))))),"")</f>
        <v/>
      </c>
      <c r="AJ54" s="136" t="str">
        <f>+AH54</f>
        <v/>
      </c>
      <c r="AK54" s="135" t="str">
        <f>IFERROR(IF(AL54="","",IF(AL54&lt;=0.2,"Leve",IF(AL54&lt;=0.4,"Menor",IF(AL54&lt;=0.6,"Moderado",IF(AL54&lt;=0.8,"Mayor","Catastrófico"))))),"")</f>
        <v/>
      </c>
      <c r="AL54" s="136" t="str">
        <f>IFERROR(IF(AA54="Impacto",(Q54-(+Q54*AD54)),IF(AA54="Probabilidad",Q54,"")),"")</f>
        <v/>
      </c>
      <c r="AM54" s="137" t="str">
        <f>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38"/>
      <c r="AO54" s="114"/>
      <c r="AP54" s="114"/>
      <c r="AQ54" s="114"/>
      <c r="AR54" s="114"/>
      <c r="AS54" s="114"/>
      <c r="AT54" s="114"/>
      <c r="AU54" s="119"/>
      <c r="AV54" s="139"/>
      <c r="AW54" s="140"/>
      <c r="AX54" s="140"/>
      <c r="AY54" s="119"/>
      <c r="AZ54" s="139"/>
      <c r="BA54" s="120"/>
      <c r="BB54" s="183"/>
      <c r="BC54" s="183"/>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row>
    <row r="55" spans="1:84" ht="151.5" customHeight="1" x14ac:dyDescent="0.3">
      <c r="A55" s="254"/>
      <c r="B55" s="186"/>
      <c r="C55" s="257"/>
      <c r="D55" s="189"/>
      <c r="E55" s="257"/>
      <c r="F55" s="257"/>
      <c r="G55" s="260"/>
      <c r="H55" s="192"/>
      <c r="I55" s="192"/>
      <c r="J55" s="257"/>
      <c r="K55" s="263"/>
      <c r="L55" s="266"/>
      <c r="M55" s="248"/>
      <c r="N55" s="269"/>
      <c r="O55" s="248">
        <f>IF(NOT(ISERROR(MATCH(N55,_xlfn.ANCHORARRAY(G66),0))),M68&amp;"Por favor no seleccionar los criterios de impacto",N55)</f>
        <v>0</v>
      </c>
      <c r="P55" s="266"/>
      <c r="Q55" s="248"/>
      <c r="R55" s="251"/>
      <c r="S55" s="184"/>
      <c r="T55" s="184" t="str">
        <f t="shared" si="13"/>
        <v/>
      </c>
      <c r="U55" s="184"/>
      <c r="V55" s="184" t="str">
        <f t="shared" si="14"/>
        <v/>
      </c>
      <c r="W55" s="184" t="str">
        <f t="shared" si="15"/>
        <v/>
      </c>
      <c r="X55" s="184" t="str">
        <f t="shared" si="16"/>
        <v/>
      </c>
      <c r="Y55" s="5">
        <v>2</v>
      </c>
      <c r="Z55" s="125"/>
      <c r="AA55" s="131" t="str">
        <f>IF(OR(AB55="Preventivo",AB55="Detectivo"),"Probabilidad",IF(AB55="Correctivo","Impacto",""))</f>
        <v/>
      </c>
      <c r="AB55" s="132"/>
      <c r="AC55" s="132"/>
      <c r="AD55" s="133" t="str">
        <f t="shared" ref="AD55:AD59" si="71">IF(AND(AB55="Preventivo",AC55="Automático"),"50%",IF(AND(AB55="Preventivo",AC55="Manual"),"40%",IF(AND(AB55="Detectivo",AC55="Automático"),"40%",IF(AND(AB55="Detectivo",AC55="Manual"),"30%",IF(AND(AB55="Correctivo",AC55="Automático"),"35%",IF(AND(AB55="Correctivo",AC55="Manual"),"25%",""))))))</f>
        <v/>
      </c>
      <c r="AE55" s="132"/>
      <c r="AF55" s="132"/>
      <c r="AG55" s="132"/>
      <c r="AH55" s="134" t="str">
        <f>IFERROR(IF(AND(AA54="Probabilidad",AA55="Probabilidad"),(AJ54-(+AJ54*AD55)),IF(AA55="Probabilidad",(M54-(+M54*AD55)),IF(AA55="Impacto",AJ54,""))),"")</f>
        <v/>
      </c>
      <c r="AI55" s="135" t="str">
        <f t="shared" si="1"/>
        <v/>
      </c>
      <c r="AJ55" s="136" t="str">
        <f t="shared" ref="AJ55:AJ59" si="72">+AH55</f>
        <v/>
      </c>
      <c r="AK55" s="135" t="str">
        <f t="shared" si="3"/>
        <v/>
      </c>
      <c r="AL55" s="136" t="str">
        <f>IFERROR(IF(AND(AA54="Impacto",AA55="Impacto"),(AL54-(+AL54*AD55)),IF(AA55="Impacto",(Q54-(+Q54*AD55)),IF(AA55="Probabilidad",AL54,""))),"")</f>
        <v/>
      </c>
      <c r="AM55" s="137" t="str">
        <f t="shared" ref="AM55:AM56" si="73">IFERROR(IF(OR(AND(AI55="Muy Baja",AK55="Leve"),AND(AI55="Muy Baja",AK55="Menor"),AND(AI55="Baja",AK55="Leve")),"Bajo",IF(OR(AND(AI55="Muy baja",AK55="Moderado"),AND(AI55="Baja",AK55="Menor"),AND(AI55="Baja",AK55="Moderado"),AND(AI55="Media",AK55="Leve"),AND(AI55="Media",AK55="Menor"),AND(AI55="Media",AK55="Moderado"),AND(AI55="Alta",AK55="Leve"),AND(AI55="Alta",AK55="Menor")),"Moderado",IF(OR(AND(AI55="Muy Baja",AK55="Mayor"),AND(AI55="Baja",AK55="Mayor"),AND(AI55="Media",AK55="Mayor"),AND(AI55="Alta",AK55="Moderado"),AND(AI55="Alta",AK55="Mayor"),AND(AI55="Muy Alta",AK55="Leve"),AND(AI55="Muy Alta",AK55="Menor"),AND(AI55="Muy Alta",AK55="Moderado"),AND(AI55="Muy Alta",AK55="Mayor")),"Alto",IF(OR(AND(AI55="Muy Baja",AK55="Catastrófico"),AND(AI55="Baja",AK55="Catastrófico"),AND(AI55="Media",AK55="Catastrófico"),AND(AI55="Alta",AK55="Catastrófico"),AND(AI55="Muy Alta",AK55="Catastrófico")),"Extremo","")))),"")</f>
        <v/>
      </c>
      <c r="AN55" s="138"/>
      <c r="AO55" s="114"/>
      <c r="AP55" s="114"/>
      <c r="AQ55" s="114"/>
      <c r="AR55" s="114"/>
      <c r="AS55" s="114"/>
      <c r="AT55" s="114"/>
      <c r="AU55" s="119"/>
      <c r="AV55" s="139"/>
      <c r="AW55" s="140"/>
      <c r="AX55" s="140"/>
      <c r="AY55" s="119"/>
      <c r="AZ55" s="139"/>
      <c r="BA55" s="120"/>
      <c r="BB55" s="183"/>
      <c r="BC55" s="183"/>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row>
    <row r="56" spans="1:84" ht="151.5" customHeight="1" x14ac:dyDescent="0.3">
      <c r="A56" s="254"/>
      <c r="B56" s="186"/>
      <c r="C56" s="257"/>
      <c r="D56" s="189"/>
      <c r="E56" s="257"/>
      <c r="F56" s="257"/>
      <c r="G56" s="260"/>
      <c r="H56" s="192"/>
      <c r="I56" s="192"/>
      <c r="J56" s="257"/>
      <c r="K56" s="263"/>
      <c r="L56" s="266"/>
      <c r="M56" s="248"/>
      <c r="N56" s="269"/>
      <c r="O56" s="248">
        <f>IF(NOT(ISERROR(MATCH(N56,_xlfn.ANCHORARRAY(G67),0))),M69&amp;"Por favor no seleccionar los criterios de impacto",N56)</f>
        <v>0</v>
      </c>
      <c r="P56" s="266"/>
      <c r="Q56" s="248"/>
      <c r="R56" s="251"/>
      <c r="S56" s="184"/>
      <c r="T56" s="184" t="str">
        <f t="shared" si="13"/>
        <v/>
      </c>
      <c r="U56" s="184"/>
      <c r="V56" s="184" t="str">
        <f t="shared" si="14"/>
        <v/>
      </c>
      <c r="W56" s="184" t="str">
        <f t="shared" si="15"/>
        <v/>
      </c>
      <c r="X56" s="184" t="str">
        <f t="shared" si="16"/>
        <v/>
      </c>
      <c r="Y56" s="5">
        <v>3</v>
      </c>
      <c r="Z56" s="126"/>
      <c r="AA56" s="131" t="str">
        <f>IF(OR(AB56="Preventivo",AB56="Detectivo"),"Probabilidad",IF(AB56="Correctivo","Impacto",""))</f>
        <v/>
      </c>
      <c r="AB56" s="132"/>
      <c r="AC56" s="132"/>
      <c r="AD56" s="133" t="str">
        <f t="shared" si="71"/>
        <v/>
      </c>
      <c r="AE56" s="132"/>
      <c r="AF56" s="132"/>
      <c r="AG56" s="132"/>
      <c r="AH56" s="134" t="str">
        <f>IFERROR(IF(AND(AA55="Probabilidad",AA56="Probabilidad"),(AJ55-(+AJ55*AD56)),IF(AND(AA55="Impacto",AA56="Probabilidad"),(AJ54-(+AJ54*AD56)),IF(AA56="Impacto",AJ55,""))),"")</f>
        <v/>
      </c>
      <c r="AI56" s="135" t="str">
        <f t="shared" si="1"/>
        <v/>
      </c>
      <c r="AJ56" s="136" t="str">
        <f t="shared" si="72"/>
        <v/>
      </c>
      <c r="AK56" s="135" t="str">
        <f t="shared" si="3"/>
        <v/>
      </c>
      <c r="AL56" s="136" t="str">
        <f>IFERROR(IF(AND(AA55="Impacto",AA56="Impacto"),(AL55-(+AL55*AD56)),IF(AND(AA55="Probabilidad",AA56="Impacto"),(AL54-(+AL54*AD56)),IF(AA56="Probabilidad",AL55,""))),"")</f>
        <v/>
      </c>
      <c r="AM56" s="137" t="str">
        <f t="shared" si="73"/>
        <v/>
      </c>
      <c r="AN56" s="138"/>
      <c r="AO56" s="114"/>
      <c r="AP56" s="114"/>
      <c r="AQ56" s="114"/>
      <c r="AR56" s="114"/>
      <c r="AS56" s="114"/>
      <c r="AT56" s="114"/>
      <c r="AU56" s="119"/>
      <c r="AV56" s="139"/>
      <c r="AW56" s="140"/>
      <c r="AX56" s="140"/>
      <c r="AY56" s="119"/>
      <c r="AZ56" s="139"/>
      <c r="BA56" s="120"/>
      <c r="BB56" s="183"/>
      <c r="BC56" s="183"/>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row>
    <row r="57" spans="1:84" ht="151.5" customHeight="1" x14ac:dyDescent="0.3">
      <c r="A57" s="254"/>
      <c r="B57" s="186"/>
      <c r="C57" s="257"/>
      <c r="D57" s="189"/>
      <c r="E57" s="257"/>
      <c r="F57" s="257"/>
      <c r="G57" s="260"/>
      <c r="H57" s="192"/>
      <c r="I57" s="192"/>
      <c r="J57" s="257"/>
      <c r="K57" s="263"/>
      <c r="L57" s="266"/>
      <c r="M57" s="248"/>
      <c r="N57" s="269"/>
      <c r="O57" s="248">
        <f>IF(NOT(ISERROR(MATCH(N57,_xlfn.ANCHORARRAY(G68),0))),M70&amp;"Por favor no seleccionar los criterios de impacto",N57)</f>
        <v>0</v>
      </c>
      <c r="P57" s="266"/>
      <c r="Q57" s="248"/>
      <c r="R57" s="251"/>
      <c r="S57" s="184"/>
      <c r="T57" s="184" t="str">
        <f t="shared" si="13"/>
        <v/>
      </c>
      <c r="U57" s="184"/>
      <c r="V57" s="184" t="str">
        <f t="shared" si="14"/>
        <v/>
      </c>
      <c r="W57" s="184" t="str">
        <f t="shared" si="15"/>
        <v/>
      </c>
      <c r="X57" s="184" t="str">
        <f t="shared" si="16"/>
        <v/>
      </c>
      <c r="Y57" s="5">
        <v>4</v>
      </c>
      <c r="Z57" s="125"/>
      <c r="AA57" s="131" t="str">
        <f t="shared" ref="AA57:AA59" si="74">IF(OR(AB57="Preventivo",AB57="Detectivo"),"Probabilidad",IF(AB57="Correctivo","Impacto",""))</f>
        <v/>
      </c>
      <c r="AB57" s="132"/>
      <c r="AC57" s="132"/>
      <c r="AD57" s="133" t="str">
        <f t="shared" si="71"/>
        <v/>
      </c>
      <c r="AE57" s="132"/>
      <c r="AF57" s="132"/>
      <c r="AG57" s="132"/>
      <c r="AH57" s="134" t="str">
        <f t="shared" ref="AH57:AH59" si="75">IFERROR(IF(AND(AA56="Probabilidad",AA57="Probabilidad"),(AJ56-(+AJ56*AD57)),IF(AND(AA56="Impacto",AA57="Probabilidad"),(AJ55-(+AJ55*AD57)),IF(AA57="Impacto",AJ56,""))),"")</f>
        <v/>
      </c>
      <c r="AI57" s="135" t="str">
        <f t="shared" si="1"/>
        <v/>
      </c>
      <c r="AJ57" s="136" t="str">
        <f t="shared" si="72"/>
        <v/>
      </c>
      <c r="AK57" s="135" t="str">
        <f t="shared" si="3"/>
        <v/>
      </c>
      <c r="AL57" s="136" t="str">
        <f t="shared" ref="AL57:AL59" si="76">IFERROR(IF(AND(AA56="Impacto",AA57="Impacto"),(AL56-(+AL56*AD57)),IF(AND(AA56="Probabilidad",AA57="Impacto"),(AL55-(+AL55*AD57)),IF(AA57="Probabilidad",AL56,""))),"")</f>
        <v/>
      </c>
      <c r="AM57" s="137" t="str">
        <f>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38"/>
      <c r="AO57" s="114"/>
      <c r="AP57" s="114"/>
      <c r="AQ57" s="114"/>
      <c r="AR57" s="114"/>
      <c r="AS57" s="114"/>
      <c r="AT57" s="114"/>
      <c r="AU57" s="119"/>
      <c r="AV57" s="139"/>
      <c r="AW57" s="140"/>
      <c r="AX57" s="140"/>
      <c r="AY57" s="119"/>
      <c r="AZ57" s="139"/>
      <c r="BA57" s="120"/>
      <c r="BB57" s="183"/>
      <c r="BC57" s="183"/>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row>
    <row r="58" spans="1:84" ht="151.5" customHeight="1" x14ac:dyDescent="0.3">
      <c r="A58" s="254"/>
      <c r="B58" s="186"/>
      <c r="C58" s="257"/>
      <c r="D58" s="189"/>
      <c r="E58" s="257"/>
      <c r="F58" s="257"/>
      <c r="G58" s="260"/>
      <c r="H58" s="192"/>
      <c r="I58" s="192"/>
      <c r="J58" s="257"/>
      <c r="K58" s="263"/>
      <c r="L58" s="266"/>
      <c r="M58" s="248"/>
      <c r="N58" s="269"/>
      <c r="O58" s="248">
        <f>IF(NOT(ISERROR(MATCH(N58,_xlfn.ANCHORARRAY(G69),0))),M71&amp;"Por favor no seleccionar los criterios de impacto",N58)</f>
        <v>0</v>
      </c>
      <c r="P58" s="266"/>
      <c r="Q58" s="248"/>
      <c r="R58" s="251"/>
      <c r="S58" s="184"/>
      <c r="T58" s="184" t="str">
        <f t="shared" si="13"/>
        <v/>
      </c>
      <c r="U58" s="184"/>
      <c r="V58" s="184" t="str">
        <f t="shared" si="14"/>
        <v/>
      </c>
      <c r="W58" s="184" t="str">
        <f t="shared" si="15"/>
        <v/>
      </c>
      <c r="X58" s="184" t="str">
        <f t="shared" si="16"/>
        <v/>
      </c>
      <c r="Y58" s="5">
        <v>5</v>
      </c>
      <c r="Z58" s="125"/>
      <c r="AA58" s="131" t="str">
        <f t="shared" si="74"/>
        <v/>
      </c>
      <c r="AB58" s="132"/>
      <c r="AC58" s="132"/>
      <c r="AD58" s="133" t="str">
        <f t="shared" si="71"/>
        <v/>
      </c>
      <c r="AE58" s="132"/>
      <c r="AF58" s="132"/>
      <c r="AG58" s="132"/>
      <c r="AH58" s="134" t="str">
        <f t="shared" si="75"/>
        <v/>
      </c>
      <c r="AI58" s="135" t="str">
        <f t="shared" si="1"/>
        <v/>
      </c>
      <c r="AJ58" s="136" t="str">
        <f t="shared" si="72"/>
        <v/>
      </c>
      <c r="AK58" s="135" t="str">
        <f t="shared" si="3"/>
        <v/>
      </c>
      <c r="AL58" s="136" t="str">
        <f t="shared" si="76"/>
        <v/>
      </c>
      <c r="AM58" s="137" t="str">
        <f t="shared" ref="AM58:AM59" si="77">IFERROR(IF(OR(AND(AI58="Muy Baja",AK58="Leve"),AND(AI58="Muy Baja",AK58="Menor"),AND(AI58="Baja",AK58="Leve")),"Bajo",IF(OR(AND(AI58="Muy baja",AK58="Moderado"),AND(AI58="Baja",AK58="Menor"),AND(AI58="Baja",AK58="Moderado"),AND(AI58="Media",AK58="Leve"),AND(AI58="Media",AK58="Menor"),AND(AI58="Media",AK58="Moderado"),AND(AI58="Alta",AK58="Leve"),AND(AI58="Alta",AK58="Menor")),"Moderado",IF(OR(AND(AI58="Muy Baja",AK58="Mayor"),AND(AI58="Baja",AK58="Mayor"),AND(AI58="Media",AK58="Mayor"),AND(AI58="Alta",AK58="Moderado"),AND(AI58="Alta",AK58="Mayor"),AND(AI58="Muy Alta",AK58="Leve"),AND(AI58="Muy Alta",AK58="Menor"),AND(AI58="Muy Alta",AK58="Moderado"),AND(AI58="Muy Alta",AK58="Mayor")),"Alto",IF(OR(AND(AI58="Muy Baja",AK58="Catastrófico"),AND(AI58="Baja",AK58="Catastrófico"),AND(AI58="Media",AK58="Catastrófico"),AND(AI58="Alta",AK58="Catastrófico"),AND(AI58="Muy Alta",AK58="Catastrófico")),"Extremo","")))),"")</f>
        <v/>
      </c>
      <c r="AN58" s="138"/>
      <c r="AO58" s="114"/>
      <c r="AP58" s="114"/>
      <c r="AQ58" s="114"/>
      <c r="AR58" s="114"/>
      <c r="AS58" s="114"/>
      <c r="AT58" s="114"/>
      <c r="AU58" s="119"/>
      <c r="AV58" s="139"/>
      <c r="AW58" s="140"/>
      <c r="AX58" s="140"/>
      <c r="AY58" s="119"/>
      <c r="AZ58" s="139"/>
      <c r="BA58" s="120"/>
      <c r="BB58" s="183"/>
      <c r="BC58" s="183"/>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row>
    <row r="59" spans="1:84" ht="151.5" customHeight="1" x14ac:dyDescent="0.3">
      <c r="A59" s="255"/>
      <c r="B59" s="187"/>
      <c r="C59" s="258"/>
      <c r="D59" s="190"/>
      <c r="E59" s="258"/>
      <c r="F59" s="258"/>
      <c r="G59" s="261"/>
      <c r="H59" s="193"/>
      <c r="I59" s="193"/>
      <c r="J59" s="258"/>
      <c r="K59" s="264"/>
      <c r="L59" s="267"/>
      <c r="M59" s="249"/>
      <c r="N59" s="270"/>
      <c r="O59" s="249">
        <f>IF(NOT(ISERROR(MATCH(N59,_xlfn.ANCHORARRAY(G70),0))),M72&amp;"Por favor no seleccionar los criterios de impacto",N59)</f>
        <v>0</v>
      </c>
      <c r="P59" s="267"/>
      <c r="Q59" s="249"/>
      <c r="R59" s="252"/>
      <c r="S59" s="184"/>
      <c r="T59" s="184" t="str">
        <f t="shared" si="13"/>
        <v/>
      </c>
      <c r="U59" s="184"/>
      <c r="V59" s="184" t="str">
        <f t="shared" si="14"/>
        <v/>
      </c>
      <c r="W59" s="184" t="str">
        <f t="shared" si="15"/>
        <v/>
      </c>
      <c r="X59" s="184" t="str">
        <f t="shared" si="16"/>
        <v/>
      </c>
      <c r="Y59" s="5">
        <v>6</v>
      </c>
      <c r="Z59" s="125"/>
      <c r="AA59" s="131" t="str">
        <f t="shared" si="74"/>
        <v/>
      </c>
      <c r="AB59" s="132"/>
      <c r="AC59" s="132"/>
      <c r="AD59" s="133" t="str">
        <f t="shared" si="71"/>
        <v/>
      </c>
      <c r="AE59" s="132"/>
      <c r="AF59" s="132"/>
      <c r="AG59" s="132"/>
      <c r="AH59" s="134" t="str">
        <f t="shared" si="75"/>
        <v/>
      </c>
      <c r="AI59" s="135" t="str">
        <f t="shared" si="1"/>
        <v/>
      </c>
      <c r="AJ59" s="136" t="str">
        <f t="shared" si="72"/>
        <v/>
      </c>
      <c r="AK59" s="135" t="str">
        <f t="shared" si="3"/>
        <v/>
      </c>
      <c r="AL59" s="136" t="str">
        <f t="shared" si="76"/>
        <v/>
      </c>
      <c r="AM59" s="137" t="str">
        <f t="shared" si="77"/>
        <v/>
      </c>
      <c r="AN59" s="138"/>
      <c r="AO59" s="114"/>
      <c r="AP59" s="114"/>
      <c r="AQ59" s="114"/>
      <c r="AR59" s="114"/>
      <c r="AS59" s="114"/>
      <c r="AT59" s="114"/>
      <c r="AU59" s="119"/>
      <c r="AV59" s="139"/>
      <c r="AW59" s="140"/>
      <c r="AX59" s="140"/>
      <c r="AY59" s="119"/>
      <c r="AZ59" s="139"/>
      <c r="BA59" s="120"/>
      <c r="BB59" s="183"/>
      <c r="BC59" s="183"/>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row>
    <row r="60" spans="1:84" ht="151.5" customHeight="1" x14ac:dyDescent="0.3">
      <c r="A60" s="253">
        <v>9</v>
      </c>
      <c r="B60" s="185"/>
      <c r="C60" s="256"/>
      <c r="D60" s="188"/>
      <c r="E60" s="256"/>
      <c r="F60" s="256"/>
      <c r="G60" s="259"/>
      <c r="H60" s="191"/>
      <c r="I60" s="191"/>
      <c r="J60" s="256"/>
      <c r="K60" s="262"/>
      <c r="L60" s="265" t="str">
        <f>IF(K60&lt;=0,"",IF(K60&lt;=2,"Muy Baja",IF(K60&lt;=24,"Baja",IF(K60&lt;=500,"Media",IF(K60&lt;=5000,"Alta","Muy Alta")))))</f>
        <v/>
      </c>
      <c r="M60" s="247" t="str">
        <f>IF(L60="","",IF(L60="Muy Baja",0.2,IF(L60="Baja",0.4,IF(L60="Media",0.6,IF(L60="Alta",0.8,IF(L60="Muy Alta",1,))))))</f>
        <v/>
      </c>
      <c r="N60" s="268"/>
      <c r="O60" s="247">
        <f>IF(NOT(ISERROR(MATCH(N60,'Tabla Impacto'!$B$221:$B$223,0))),'Tabla Impacto'!$F$223&amp;"Por favor no seleccionar los criterios de impacto(Afectación Económica o presupuestal y Pérdida Reputacional)",N60)</f>
        <v>0</v>
      </c>
      <c r="P60" s="265" t="str">
        <f>IF(OR(O60='Tabla Impacto'!$C$11,O60='Tabla Impacto'!$D$11),"Leve",IF(OR(O60='Tabla Impacto'!$C$12,O60='Tabla Impacto'!$D$12),"Menor",IF(OR(O60='Tabla Impacto'!$C$13,O60='Tabla Impacto'!$D$13),"Moderado",IF(OR(O60='Tabla Impacto'!$C$14,O60='Tabla Impacto'!$D$14),"Mayor",IF(OR(O60='Tabla Impacto'!$C$15,O60='Tabla Impacto'!$D$15),"Catastrófico","")))))</f>
        <v/>
      </c>
      <c r="Q60" s="247" t="str">
        <f>IF(P60="","",IF(P60="Leve",0.2,IF(P60="Menor",0.4,IF(P60="Moderado",0.6,IF(P60="Mayor",0.8,IF(P60="Catastrófico",1,))))))</f>
        <v/>
      </c>
      <c r="R60" s="250" t="str">
        <f>IF(OR(AND(L60="Muy Baja",P60="Leve"),AND(L60="Muy Baja",P60="Menor"),AND(L60="Baja",P60="Leve")),"Bajo",IF(OR(AND(L60="Muy baja",P60="Moderado"),AND(L60="Baja",P60="Menor"),AND(L60="Baja",P60="Moderado"),AND(L60="Media",P60="Leve"),AND(L60="Media",P60="Menor"),AND(L60="Media",P60="Moderado"),AND(L60="Alta",P60="Leve"),AND(L60="Alta",P60="Menor")),"Moderado",IF(OR(AND(L60="Muy Baja",P60="Mayor"),AND(L60="Baja",P60="Mayor"),AND(L60="Media",P60="Mayor"),AND(L60="Alta",P60="Moderado"),AND(L60="Alta",P60="Mayor"),AND(L60="Muy Alta",P60="Leve"),AND(L60="Muy Alta",P60="Menor"),AND(L60="Muy Alta",P60="Moderado"),AND(L60="Muy Alta",P60="Mayor")),"Alto",IF(OR(AND(L60="Muy Baja",P60="Catastrófico"),AND(L60="Baja",P60="Catastrófico"),AND(L60="Media",P60="Catastrófico"),AND(L60="Alta",P60="Catastrófico"),AND(L60="Muy Alta",P60="Catastrófico")),"Extremo",""))))</f>
        <v/>
      </c>
      <c r="S60" s="184"/>
      <c r="T60" s="184"/>
      <c r="U60" s="184"/>
      <c r="V60" s="184"/>
      <c r="W60" s="184"/>
      <c r="X60" s="184"/>
      <c r="Y60" s="5">
        <v>1</v>
      </c>
      <c r="Z60" s="125"/>
      <c r="AA60" s="131" t="str">
        <f>IF(OR(AB60="Preventivo",AB60="Detectivo"),"Probabilidad",IF(AB60="Correctivo","Impacto",""))</f>
        <v/>
      </c>
      <c r="AB60" s="132"/>
      <c r="AC60" s="132"/>
      <c r="AD60" s="133" t="str">
        <f>IF(AND(AB60="Preventivo",AC60="Automático"),"50%",IF(AND(AB60="Preventivo",AC60="Manual"),"40%",IF(AND(AB60="Detectivo",AC60="Automático"),"40%",IF(AND(AB60="Detectivo",AC60="Manual"),"30%",IF(AND(AB60="Correctivo",AC60="Automático"),"35%",IF(AND(AB60="Correctivo",AC60="Manual"),"25%",""))))))</f>
        <v/>
      </c>
      <c r="AE60" s="132"/>
      <c r="AF60" s="132"/>
      <c r="AG60" s="132"/>
      <c r="AH60" s="134" t="str">
        <f>IFERROR(IF(AA60="Probabilidad",(M60-(+M60*AD60)),IF(AA60="Impacto",M60,"")),"")</f>
        <v/>
      </c>
      <c r="AI60" s="135" t="str">
        <f>IFERROR(IF(AH60="","",IF(AH60&lt;=0.2,"Muy Baja",IF(AH60&lt;=0.4,"Baja",IF(AH60&lt;=0.6,"Media",IF(AH60&lt;=0.8,"Alta","Muy Alta"))))),"")</f>
        <v/>
      </c>
      <c r="AJ60" s="136" t="str">
        <f>+AH60</f>
        <v/>
      </c>
      <c r="AK60" s="135" t="str">
        <f>IFERROR(IF(AL60="","",IF(AL60&lt;=0.2,"Leve",IF(AL60&lt;=0.4,"Menor",IF(AL60&lt;=0.6,"Moderado",IF(AL60&lt;=0.8,"Mayor","Catastrófico"))))),"")</f>
        <v/>
      </c>
      <c r="AL60" s="136" t="str">
        <f>IFERROR(IF(AA60="Impacto",(Q60-(+Q60*AD60)),IF(AA60="Probabilidad",Q60,"")),"")</f>
        <v/>
      </c>
      <c r="AM60" s="137" t="str">
        <f>IFERROR(IF(OR(AND(AI60="Muy Baja",AK60="Leve"),AND(AI60="Muy Baja",AK60="Menor"),AND(AI60="Baja",AK60="Leve")),"Bajo",IF(OR(AND(AI60="Muy baja",AK60="Moderado"),AND(AI60="Baja",AK60="Menor"),AND(AI60="Baja",AK60="Moderado"),AND(AI60="Media",AK60="Leve"),AND(AI60="Media",AK60="Menor"),AND(AI60="Media",AK60="Moderado"),AND(AI60="Alta",AK60="Leve"),AND(AI60="Alta",AK60="Menor")),"Moderado",IF(OR(AND(AI60="Muy Baja",AK60="Mayor"),AND(AI60="Baja",AK60="Mayor"),AND(AI60="Media",AK60="Mayor"),AND(AI60="Alta",AK60="Moderado"),AND(AI60="Alta",AK60="Mayor"),AND(AI60="Muy Alta",AK60="Leve"),AND(AI60="Muy Alta",AK60="Menor"),AND(AI60="Muy Alta",AK60="Moderado"),AND(AI60="Muy Alta",AK60="Mayor")),"Alto",IF(OR(AND(AI60="Muy Baja",AK60="Catastrófico"),AND(AI60="Baja",AK60="Catastrófico"),AND(AI60="Media",AK60="Catastrófico"),AND(AI60="Alta",AK60="Catastrófico"),AND(AI60="Muy Alta",AK60="Catastrófico")),"Extremo","")))),"")</f>
        <v/>
      </c>
      <c r="AN60" s="138"/>
      <c r="AO60" s="138"/>
      <c r="AP60" s="138"/>
      <c r="AQ60" s="138"/>
      <c r="AR60" s="138"/>
      <c r="AS60" s="138"/>
      <c r="AT60" s="138"/>
      <c r="AU60" s="119"/>
      <c r="AV60" s="139"/>
      <c r="AW60" s="140"/>
      <c r="AX60" s="140"/>
      <c r="AY60" s="119"/>
      <c r="AZ60" s="139"/>
      <c r="BA60" s="120"/>
      <c r="BB60" s="183"/>
      <c r="BC60" s="183"/>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row>
    <row r="61" spans="1:84" ht="151.5" customHeight="1" x14ac:dyDescent="0.3">
      <c r="A61" s="254"/>
      <c r="B61" s="186"/>
      <c r="C61" s="257"/>
      <c r="D61" s="189"/>
      <c r="E61" s="257"/>
      <c r="F61" s="257"/>
      <c r="G61" s="260"/>
      <c r="I61" s="192"/>
      <c r="J61" s="257"/>
      <c r="K61" s="263"/>
      <c r="L61" s="266"/>
      <c r="M61" s="248"/>
      <c r="N61" s="269"/>
      <c r="O61" s="248">
        <f>IF(NOT(ISERROR(MATCH(N61,_xlfn.ANCHORARRAY(G72),0))),M74&amp;"Por favor no seleccionar los criterios de impacto",N61)</f>
        <v>0</v>
      </c>
      <c r="P61" s="266"/>
      <c r="Q61" s="248"/>
      <c r="R61" s="251"/>
      <c r="Y61" s="5">
        <v>2</v>
      </c>
      <c r="Z61" s="125"/>
      <c r="AA61" s="131" t="str">
        <f>IF(OR(AB61="Preventivo",AB61="Detectivo"),"Probabilidad",IF(AB61="Correctivo","Impacto",""))</f>
        <v/>
      </c>
      <c r="AB61" s="132"/>
      <c r="AC61" s="132"/>
      <c r="AD61" s="133" t="str">
        <f t="shared" ref="AD61:AD65" si="78">IF(AND(AB61="Preventivo",AC61="Automático"),"50%",IF(AND(AB61="Preventivo",AC61="Manual"),"40%",IF(AND(AB61="Detectivo",AC61="Automático"),"40%",IF(AND(AB61="Detectivo",AC61="Manual"),"30%",IF(AND(AB61="Correctivo",AC61="Automático"),"35%",IF(AND(AB61="Correctivo",AC61="Manual"),"25%",""))))))</f>
        <v/>
      </c>
      <c r="AE61" s="132"/>
      <c r="AF61" s="132"/>
      <c r="AG61" s="132"/>
      <c r="AH61" s="134" t="str">
        <f>IFERROR(IF(AND(AA60="Probabilidad",AA61="Probabilidad"),(AJ60-(+AJ60*AD61)),IF(AA61="Probabilidad",(M60-(+M60*AD61)),IF(AA61="Impacto",AJ60,""))),"")</f>
        <v/>
      </c>
      <c r="AI61" s="135" t="str">
        <f t="shared" si="1"/>
        <v/>
      </c>
      <c r="AJ61" s="136" t="str">
        <f t="shared" ref="AJ61:AJ65" si="79">+AH61</f>
        <v/>
      </c>
      <c r="AK61" s="135" t="str">
        <f t="shared" si="3"/>
        <v/>
      </c>
      <c r="AL61" s="136" t="str">
        <f>IFERROR(IF(AND(AA60="Impacto",AA61="Impacto"),(AL60-(+AL60*AD61)),IF(AA61="Impacto",(Q60-(+Q60*AD61)),IF(AA61="Probabilidad",AL60,""))),"")</f>
        <v/>
      </c>
      <c r="AM61" s="137" t="str">
        <f t="shared" ref="AM61:AM62" si="80">IFERROR(IF(OR(AND(AI61="Muy Baja",AK61="Leve"),AND(AI61="Muy Baja",AK61="Menor"),AND(AI61="Baja",AK61="Leve")),"Bajo",IF(OR(AND(AI61="Muy baja",AK61="Moderado"),AND(AI61="Baja",AK61="Menor"),AND(AI61="Baja",AK61="Moderado"),AND(AI61="Media",AK61="Leve"),AND(AI61="Media",AK61="Menor"),AND(AI61="Media",AK61="Moderado"),AND(AI61="Alta",AK61="Leve"),AND(AI61="Alta",AK61="Menor")),"Moderado",IF(OR(AND(AI61="Muy Baja",AK61="Mayor"),AND(AI61="Baja",AK61="Mayor"),AND(AI61="Media",AK61="Mayor"),AND(AI61="Alta",AK61="Moderado"),AND(AI61="Alta",AK61="Mayor"),AND(AI61="Muy Alta",AK61="Leve"),AND(AI61="Muy Alta",AK61="Menor"),AND(AI61="Muy Alta",AK61="Moderado"),AND(AI61="Muy Alta",AK61="Mayor")),"Alto",IF(OR(AND(AI61="Muy Baja",AK61="Catastrófico"),AND(AI61="Baja",AK61="Catastrófico"),AND(AI61="Media",AK61="Catastrófico"),AND(AI61="Alta",AK61="Catastrófico"),AND(AI61="Muy Alta",AK61="Catastrófico")),"Extremo","")))),"")</f>
        <v/>
      </c>
      <c r="AN61" s="138"/>
      <c r="AU61" s="119"/>
      <c r="AV61" s="139"/>
      <c r="AW61" s="140"/>
      <c r="AX61" s="140"/>
      <c r="AY61" s="119"/>
      <c r="AZ61" s="139"/>
      <c r="BA61" s="120"/>
      <c r="BB61" s="183"/>
      <c r="BC61" s="183"/>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row>
    <row r="62" spans="1:84" ht="151.5" customHeight="1" x14ac:dyDescent="0.3">
      <c r="A62" s="254"/>
      <c r="B62" s="186"/>
      <c r="C62" s="257"/>
      <c r="D62" s="189"/>
      <c r="E62" s="257"/>
      <c r="F62" s="257"/>
      <c r="G62" s="260"/>
      <c r="I62" s="192"/>
      <c r="J62" s="257"/>
      <c r="K62" s="263"/>
      <c r="L62" s="266"/>
      <c r="M62" s="248"/>
      <c r="N62" s="269"/>
      <c r="O62" s="248">
        <f>IF(NOT(ISERROR(MATCH(N62,_xlfn.ANCHORARRAY(G73),0))),M75&amp;"Por favor no seleccionar los criterios de impacto",N62)</f>
        <v>0</v>
      </c>
      <c r="P62" s="266"/>
      <c r="Q62" s="248"/>
      <c r="R62" s="251"/>
      <c r="Y62" s="5">
        <v>3</v>
      </c>
      <c r="Z62" s="126"/>
      <c r="AA62" s="131" t="str">
        <f>IF(OR(AB62="Preventivo",AB62="Detectivo"),"Probabilidad",IF(AB62="Correctivo","Impacto",""))</f>
        <v/>
      </c>
      <c r="AB62" s="132"/>
      <c r="AC62" s="132"/>
      <c r="AD62" s="133" t="str">
        <f t="shared" si="78"/>
        <v/>
      </c>
      <c r="AE62" s="132"/>
      <c r="AF62" s="132"/>
      <c r="AG62" s="132"/>
      <c r="AH62" s="134" t="str">
        <f>IFERROR(IF(AND(AA61="Probabilidad",AA62="Probabilidad"),(AJ61-(+AJ61*AD62)),IF(AND(AA61="Impacto",AA62="Probabilidad"),(AJ60-(+AJ60*AD62)),IF(AA62="Impacto",AJ61,""))),"")</f>
        <v/>
      </c>
      <c r="AI62" s="135" t="str">
        <f t="shared" si="1"/>
        <v/>
      </c>
      <c r="AJ62" s="136" t="str">
        <f t="shared" si="79"/>
        <v/>
      </c>
      <c r="AK62" s="135" t="str">
        <f t="shared" si="3"/>
        <v/>
      </c>
      <c r="AL62" s="136" t="str">
        <f>IFERROR(IF(AND(AA61="Impacto",AA62="Impacto"),(AL61-(+AL61*AD62)),IF(AND(AA61="Probabilidad",AA62="Impacto"),(AL60-(+AL60*AD62)),IF(AA62="Probabilidad",AL61,""))),"")</f>
        <v/>
      </c>
      <c r="AM62" s="137" t="str">
        <f t="shared" si="80"/>
        <v/>
      </c>
      <c r="AN62" s="138"/>
      <c r="AU62" s="119"/>
      <c r="AV62" s="139"/>
      <c r="AW62" s="140"/>
      <c r="AX62" s="140"/>
      <c r="AY62" s="119"/>
      <c r="AZ62" s="139"/>
      <c r="BA62" s="120"/>
      <c r="BB62" s="183"/>
      <c r="BC62" s="183"/>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row>
    <row r="63" spans="1:84" ht="151.5" customHeight="1" x14ac:dyDescent="0.3">
      <c r="A63" s="254"/>
      <c r="B63" s="186"/>
      <c r="C63" s="257"/>
      <c r="D63" s="189"/>
      <c r="E63" s="257"/>
      <c r="F63" s="257"/>
      <c r="G63" s="260"/>
      <c r="I63" s="192"/>
      <c r="J63" s="257"/>
      <c r="K63" s="263"/>
      <c r="L63" s="266"/>
      <c r="M63" s="248"/>
      <c r="N63" s="269"/>
      <c r="O63" s="248">
        <f>IF(NOT(ISERROR(MATCH(N63,_xlfn.ANCHORARRAY(G74),0))),M76&amp;"Por favor no seleccionar los criterios de impacto",N63)</f>
        <v>0</v>
      </c>
      <c r="P63" s="266"/>
      <c r="Q63" s="248"/>
      <c r="R63" s="251"/>
      <c r="Y63" s="5">
        <v>4</v>
      </c>
      <c r="Z63" s="125"/>
      <c r="AA63" s="131" t="str">
        <f t="shared" ref="AA63:AA65" si="81">IF(OR(AB63="Preventivo",AB63="Detectivo"),"Probabilidad",IF(AB63="Correctivo","Impacto",""))</f>
        <v/>
      </c>
      <c r="AB63" s="132"/>
      <c r="AC63" s="132"/>
      <c r="AD63" s="133" t="str">
        <f t="shared" si="78"/>
        <v/>
      </c>
      <c r="AE63" s="132"/>
      <c r="AF63" s="132"/>
      <c r="AG63" s="132"/>
      <c r="AH63" s="134" t="str">
        <f t="shared" ref="AH63:AH65" si="82">IFERROR(IF(AND(AA62="Probabilidad",AA63="Probabilidad"),(AJ62-(+AJ62*AD63)),IF(AND(AA62="Impacto",AA63="Probabilidad"),(AJ61-(+AJ61*AD63)),IF(AA63="Impacto",AJ62,""))),"")</f>
        <v/>
      </c>
      <c r="AI63" s="135" t="str">
        <f t="shared" si="1"/>
        <v/>
      </c>
      <c r="AJ63" s="136" t="str">
        <f t="shared" si="79"/>
        <v/>
      </c>
      <c r="AK63" s="135" t="str">
        <f t="shared" si="3"/>
        <v/>
      </c>
      <c r="AL63" s="136" t="str">
        <f t="shared" ref="AL63:AL65" si="83">IFERROR(IF(AND(AA62="Impacto",AA63="Impacto"),(AL62-(+AL62*AD63)),IF(AND(AA62="Probabilidad",AA63="Impacto"),(AL61-(+AL61*AD63)),IF(AA63="Probabilidad",AL62,""))),"")</f>
        <v/>
      </c>
      <c r="AM63" s="137" t="str">
        <f>IFERROR(IF(OR(AND(AI63="Muy Baja",AK63="Leve"),AND(AI63="Muy Baja",AK63="Menor"),AND(AI63="Baja",AK63="Leve")),"Bajo",IF(OR(AND(AI63="Muy baja",AK63="Moderado"),AND(AI63="Baja",AK63="Menor"),AND(AI63="Baja",AK63="Moderado"),AND(AI63="Media",AK63="Leve"),AND(AI63="Media",AK63="Menor"),AND(AI63="Media",AK63="Moderado"),AND(AI63="Alta",AK63="Leve"),AND(AI63="Alta",AK63="Menor")),"Moderado",IF(OR(AND(AI63="Muy Baja",AK63="Mayor"),AND(AI63="Baja",AK63="Mayor"),AND(AI63="Media",AK63="Mayor"),AND(AI63="Alta",AK63="Moderado"),AND(AI63="Alta",AK63="Mayor"),AND(AI63="Muy Alta",AK63="Leve"),AND(AI63="Muy Alta",AK63="Menor"),AND(AI63="Muy Alta",AK63="Moderado"),AND(AI63="Muy Alta",AK63="Mayor")),"Alto",IF(OR(AND(AI63="Muy Baja",AK63="Catastrófico"),AND(AI63="Baja",AK63="Catastrófico"),AND(AI63="Media",AK63="Catastrófico"),AND(AI63="Alta",AK63="Catastrófico"),AND(AI63="Muy Alta",AK63="Catastrófico")),"Extremo","")))),"")</f>
        <v/>
      </c>
      <c r="AN63" s="138"/>
      <c r="AU63" s="119"/>
      <c r="AV63" s="139"/>
      <c r="AW63" s="140"/>
      <c r="AX63" s="140"/>
      <c r="AY63" s="119"/>
      <c r="AZ63" s="139"/>
      <c r="BA63" s="120"/>
      <c r="BB63" s="183"/>
      <c r="BC63" s="183"/>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row>
    <row r="64" spans="1:84" ht="151.5" customHeight="1" x14ac:dyDescent="0.3">
      <c r="A64" s="254"/>
      <c r="B64" s="186"/>
      <c r="C64" s="257"/>
      <c r="D64" s="189"/>
      <c r="E64" s="257"/>
      <c r="F64" s="257"/>
      <c r="G64" s="260"/>
      <c r="I64" s="192"/>
      <c r="J64" s="257"/>
      <c r="K64" s="263"/>
      <c r="L64" s="266"/>
      <c r="M64" s="248"/>
      <c r="N64" s="269"/>
      <c r="O64" s="248">
        <f>IF(NOT(ISERROR(MATCH(N64,_xlfn.ANCHORARRAY(G75),0))),M77&amp;"Por favor no seleccionar los criterios de impacto",N64)</f>
        <v>0</v>
      </c>
      <c r="P64" s="266"/>
      <c r="Q64" s="248"/>
      <c r="R64" s="251"/>
      <c r="Y64" s="5">
        <v>5</v>
      </c>
      <c r="Z64" s="125"/>
      <c r="AA64" s="131" t="str">
        <f t="shared" si="81"/>
        <v/>
      </c>
      <c r="AB64" s="132"/>
      <c r="AC64" s="132"/>
      <c r="AD64" s="133" t="str">
        <f t="shared" si="78"/>
        <v/>
      </c>
      <c r="AE64" s="132"/>
      <c r="AF64" s="132"/>
      <c r="AG64" s="132"/>
      <c r="AH64" s="134" t="str">
        <f t="shared" si="82"/>
        <v/>
      </c>
      <c r="AI64" s="135" t="str">
        <f t="shared" si="1"/>
        <v/>
      </c>
      <c r="AJ64" s="136" t="str">
        <f t="shared" si="79"/>
        <v/>
      </c>
      <c r="AK64" s="135" t="str">
        <f t="shared" si="3"/>
        <v/>
      </c>
      <c r="AL64" s="136" t="str">
        <f t="shared" si="83"/>
        <v/>
      </c>
      <c r="AM64" s="137" t="str">
        <f t="shared" ref="AM64:AM65" si="84">IFERROR(IF(OR(AND(AI64="Muy Baja",AK64="Leve"),AND(AI64="Muy Baja",AK64="Menor"),AND(AI64="Baja",AK64="Leve")),"Bajo",IF(OR(AND(AI64="Muy baja",AK64="Moderado"),AND(AI64="Baja",AK64="Menor"),AND(AI64="Baja",AK64="Moderado"),AND(AI64="Media",AK64="Leve"),AND(AI64="Media",AK64="Menor"),AND(AI64="Media",AK64="Moderado"),AND(AI64="Alta",AK64="Leve"),AND(AI64="Alta",AK64="Menor")),"Moderado",IF(OR(AND(AI64="Muy Baja",AK64="Mayor"),AND(AI64="Baja",AK64="Mayor"),AND(AI64="Media",AK64="Mayor"),AND(AI64="Alta",AK64="Moderado"),AND(AI64="Alta",AK64="Mayor"),AND(AI64="Muy Alta",AK64="Leve"),AND(AI64="Muy Alta",AK64="Menor"),AND(AI64="Muy Alta",AK64="Moderado"),AND(AI64="Muy Alta",AK64="Mayor")),"Alto",IF(OR(AND(AI64="Muy Baja",AK64="Catastrófico"),AND(AI64="Baja",AK64="Catastrófico"),AND(AI64="Media",AK64="Catastrófico"),AND(AI64="Alta",AK64="Catastrófico"),AND(AI64="Muy Alta",AK64="Catastrófico")),"Extremo","")))),"")</f>
        <v/>
      </c>
      <c r="AN64" s="138"/>
      <c r="AU64" s="119"/>
      <c r="AV64" s="139"/>
      <c r="AW64" s="140"/>
      <c r="AX64" s="140"/>
      <c r="AY64" s="119"/>
      <c r="AZ64" s="139"/>
      <c r="BA64" s="120"/>
      <c r="BB64" s="183"/>
      <c r="BC64" s="183"/>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row>
    <row r="65" spans="1:84" ht="151.5" customHeight="1" x14ac:dyDescent="0.3">
      <c r="A65" s="255"/>
      <c r="B65" s="187"/>
      <c r="C65" s="258"/>
      <c r="D65" s="190"/>
      <c r="E65" s="258"/>
      <c r="F65" s="258"/>
      <c r="G65" s="261"/>
      <c r="I65" s="193"/>
      <c r="J65" s="258"/>
      <c r="K65" s="264"/>
      <c r="L65" s="267"/>
      <c r="M65" s="249"/>
      <c r="N65" s="270"/>
      <c r="O65" s="249">
        <f>IF(NOT(ISERROR(MATCH(N65,_xlfn.ANCHORARRAY(G76),0))),M78&amp;"Por favor no seleccionar los criterios de impacto",N65)</f>
        <v>0</v>
      </c>
      <c r="P65" s="267"/>
      <c r="Q65" s="249"/>
      <c r="R65" s="252"/>
      <c r="Y65" s="5">
        <v>6</v>
      </c>
      <c r="Z65" s="125"/>
      <c r="AA65" s="131" t="str">
        <f t="shared" si="81"/>
        <v/>
      </c>
      <c r="AB65" s="132"/>
      <c r="AC65" s="132"/>
      <c r="AD65" s="133" t="str">
        <f t="shared" si="78"/>
        <v/>
      </c>
      <c r="AE65" s="132"/>
      <c r="AF65" s="132"/>
      <c r="AG65" s="132"/>
      <c r="AH65" s="134" t="str">
        <f t="shared" si="82"/>
        <v/>
      </c>
      <c r="AI65" s="135" t="str">
        <f t="shared" si="1"/>
        <v/>
      </c>
      <c r="AJ65" s="136" t="str">
        <f t="shared" si="79"/>
        <v/>
      </c>
      <c r="AK65" s="135" t="str">
        <f t="shared" si="3"/>
        <v/>
      </c>
      <c r="AL65" s="136" t="str">
        <f t="shared" si="83"/>
        <v/>
      </c>
      <c r="AM65" s="137" t="str">
        <f t="shared" si="84"/>
        <v/>
      </c>
      <c r="AN65" s="138"/>
      <c r="AU65" s="119"/>
      <c r="AV65" s="139"/>
      <c r="AW65" s="140"/>
      <c r="AX65" s="140"/>
      <c r="AY65" s="119"/>
      <c r="AZ65" s="139"/>
      <c r="BA65" s="120"/>
      <c r="BB65" s="183"/>
      <c r="BC65" s="183"/>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row>
    <row r="66" spans="1:84" ht="151.5" customHeight="1" x14ac:dyDescent="0.3">
      <c r="A66" s="253">
        <v>10</v>
      </c>
      <c r="B66" s="185"/>
      <c r="C66" s="256"/>
      <c r="D66" s="188"/>
      <c r="E66" s="256"/>
      <c r="F66" s="256"/>
      <c r="G66" s="259"/>
      <c r="I66" s="191"/>
      <c r="J66" s="256"/>
      <c r="K66" s="262"/>
      <c r="L66" s="265" t="str">
        <f>IF(K66&lt;=0,"",IF(K66&lt;=2,"Muy Baja",IF(K66&lt;=24,"Baja",IF(K66&lt;=500,"Media",IF(K66&lt;=5000,"Alta","Muy Alta")))))</f>
        <v/>
      </c>
      <c r="M66" s="247" t="str">
        <f>IF(L66="","",IF(L66="Muy Baja",0.2,IF(L66="Baja",0.4,IF(L66="Media",0.6,IF(L66="Alta",0.8,IF(L66="Muy Alta",1,))))))</f>
        <v/>
      </c>
      <c r="N66" s="268"/>
      <c r="O66" s="247">
        <f>IF(NOT(ISERROR(MATCH(N66,'Tabla Impacto'!$B$221:$B$223,0))),'Tabla Impacto'!$F$223&amp;"Por favor no seleccionar los criterios de impacto(Afectación Económica o presupuestal y Pérdida Reputacional)",N66)</f>
        <v>0</v>
      </c>
      <c r="P66" s="265" t="str">
        <f>IF(OR(O66='Tabla Impacto'!$C$11,O66='Tabla Impacto'!$D$11),"Leve",IF(OR(O66='Tabla Impacto'!$C$12,O66='Tabla Impacto'!$D$12),"Menor",IF(OR(O66='Tabla Impacto'!$C$13,O66='Tabla Impacto'!$D$13),"Moderado",IF(OR(O66='Tabla Impacto'!$C$14,O66='Tabla Impacto'!$D$14),"Mayor",IF(OR(O66='Tabla Impacto'!$C$15,O66='Tabla Impacto'!$D$15),"Catastrófico","")))))</f>
        <v/>
      </c>
      <c r="Q66" s="247" t="str">
        <f>IF(P66="","",IF(P66="Leve",0.2,IF(P66="Menor",0.4,IF(P66="Moderado",0.6,IF(P66="Mayor",0.8,IF(P66="Catastrófico",1,))))))</f>
        <v/>
      </c>
      <c r="R66" s="250" t="str">
        <f>IF(OR(AND(L66="Muy Baja",P66="Leve"),AND(L66="Muy Baja",P66="Menor"),AND(L66="Baja",P66="Leve")),"Bajo",IF(OR(AND(L66="Muy baja",P66="Moderado"),AND(L66="Baja",P66="Menor"),AND(L66="Baja",P66="Moderado"),AND(L66="Media",P66="Leve"),AND(L66="Media",P66="Menor"),AND(L66="Media",P66="Moderado"),AND(L66="Alta",P66="Leve"),AND(L66="Alta",P66="Menor")),"Moderado",IF(OR(AND(L66="Muy Baja",P66="Mayor"),AND(L66="Baja",P66="Mayor"),AND(L66="Media",P66="Mayor"),AND(L66="Alta",P66="Moderado"),AND(L66="Alta",P66="Mayor"),AND(L66="Muy Alta",P66="Leve"),AND(L66="Muy Alta",P66="Menor"),AND(L66="Muy Alta",P66="Moderado"),AND(L66="Muy Alta",P66="Mayor")),"Alto",IF(OR(AND(L66="Muy Baja",P66="Catastrófico"),AND(L66="Baja",P66="Catastrófico"),AND(L66="Media",P66="Catastrófico"),AND(L66="Alta",P66="Catastrófico"),AND(L66="Muy Alta",P66="Catastrófico")),"Extremo",""))))</f>
        <v/>
      </c>
      <c r="Y66" s="5">
        <v>1</v>
      </c>
      <c r="Z66" s="125"/>
      <c r="AA66" s="131" t="str">
        <f>IF(OR(AB66="Preventivo",AB66="Detectivo"),"Probabilidad",IF(AB66="Correctivo","Impacto",""))</f>
        <v/>
      </c>
      <c r="AB66" s="132"/>
      <c r="AC66" s="132"/>
      <c r="AD66" s="133" t="str">
        <f>IF(AND(AB66="Preventivo",AC66="Automático"),"50%",IF(AND(AB66="Preventivo",AC66="Manual"),"40%",IF(AND(AB66="Detectivo",AC66="Automático"),"40%",IF(AND(AB66="Detectivo",AC66="Manual"),"30%",IF(AND(AB66="Correctivo",AC66="Automático"),"35%",IF(AND(AB66="Correctivo",AC66="Manual"),"25%",""))))))</f>
        <v/>
      </c>
      <c r="AE66" s="132"/>
      <c r="AF66" s="132"/>
      <c r="AG66" s="132"/>
      <c r="AH66" s="134" t="str">
        <f>IFERROR(IF(AA66="Probabilidad",(M66-(+M66*AD66)),IF(AA66="Impacto",M66,"")),"")</f>
        <v/>
      </c>
      <c r="AI66" s="135" t="str">
        <f>IFERROR(IF(AH66="","",IF(AH66&lt;=0.2,"Muy Baja",IF(AH66&lt;=0.4,"Baja",IF(AH66&lt;=0.6,"Media",IF(AH66&lt;=0.8,"Alta","Muy Alta"))))),"")</f>
        <v/>
      </c>
      <c r="AJ66" s="136" t="str">
        <f>+AH66</f>
        <v/>
      </c>
      <c r="AK66" s="135" t="str">
        <f>IFERROR(IF(AL66="","",IF(AL66&lt;=0.2,"Leve",IF(AL66&lt;=0.4,"Menor",IF(AL66&lt;=0.6,"Moderado",IF(AL66&lt;=0.8,"Mayor","Catastrófico"))))),"")</f>
        <v/>
      </c>
      <c r="AL66" s="136" t="str">
        <f>IFERROR(IF(AA66="Impacto",(Q66-(+Q66*AD66)),IF(AA66="Probabilidad",Q66,"")),"")</f>
        <v/>
      </c>
      <c r="AM66" s="137" t="str">
        <f>IFERROR(IF(OR(AND(AI66="Muy Baja",AK66="Leve"),AND(AI66="Muy Baja",AK66="Menor"),AND(AI66="Baja",AK66="Leve")),"Bajo",IF(OR(AND(AI66="Muy baja",AK66="Moderado"),AND(AI66="Baja",AK66="Menor"),AND(AI66="Baja",AK66="Moderado"),AND(AI66="Media",AK66="Leve"),AND(AI66="Media",AK66="Menor"),AND(AI66="Media",AK66="Moderado"),AND(AI66="Alta",AK66="Leve"),AND(AI66="Alta",AK66="Menor")),"Moderado",IF(OR(AND(AI66="Muy Baja",AK66="Mayor"),AND(AI66="Baja",AK66="Mayor"),AND(AI66="Media",AK66="Mayor"),AND(AI66="Alta",AK66="Moderado"),AND(AI66="Alta",AK66="Mayor"),AND(AI66="Muy Alta",AK66="Leve"),AND(AI66="Muy Alta",AK66="Menor"),AND(AI66="Muy Alta",AK66="Moderado"),AND(AI66="Muy Alta",AK66="Mayor")),"Alto",IF(OR(AND(AI66="Muy Baja",AK66="Catastrófico"),AND(AI66="Baja",AK66="Catastrófico"),AND(AI66="Media",AK66="Catastrófico"),AND(AI66="Alta",AK66="Catastrófico"),AND(AI66="Muy Alta",AK66="Catastrófico")),"Extremo","")))),"")</f>
        <v/>
      </c>
      <c r="AN66" s="138"/>
      <c r="AU66" s="119"/>
      <c r="AV66" s="139"/>
      <c r="AW66" s="140"/>
      <c r="AX66" s="140"/>
      <c r="AY66" s="119"/>
      <c r="AZ66" s="139"/>
      <c r="BA66" s="120"/>
      <c r="BB66" s="183"/>
      <c r="BC66" s="183"/>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row>
    <row r="67" spans="1:84" ht="151.5" customHeight="1" x14ac:dyDescent="0.3">
      <c r="A67" s="254"/>
      <c r="B67" s="186"/>
      <c r="C67" s="257"/>
      <c r="D67" s="189"/>
      <c r="E67" s="257"/>
      <c r="F67" s="257"/>
      <c r="G67" s="260"/>
      <c r="I67" s="192"/>
      <c r="J67" s="257"/>
      <c r="K67" s="263"/>
      <c r="L67" s="266"/>
      <c r="M67" s="248"/>
      <c r="N67" s="269"/>
      <c r="O67" s="248">
        <f>IF(NOT(ISERROR(MATCH(N67,_xlfn.ANCHORARRAY(G78),0))),M80&amp;"Por favor no seleccionar los criterios de impacto",N67)</f>
        <v>0</v>
      </c>
      <c r="P67" s="266"/>
      <c r="Q67" s="248"/>
      <c r="R67" s="251"/>
      <c r="Y67" s="5">
        <v>2</v>
      </c>
      <c r="Z67" s="125"/>
      <c r="AA67" s="131" t="str">
        <f>IF(OR(AB67="Preventivo",AB67="Detectivo"),"Probabilidad",IF(AB67="Correctivo","Impacto",""))</f>
        <v/>
      </c>
      <c r="AB67" s="132"/>
      <c r="AC67" s="132"/>
      <c r="AD67" s="133" t="str">
        <f t="shared" ref="AD67:AD71" si="85">IF(AND(AB67="Preventivo",AC67="Automático"),"50%",IF(AND(AB67="Preventivo",AC67="Manual"),"40%",IF(AND(AB67="Detectivo",AC67="Automático"),"40%",IF(AND(AB67="Detectivo",AC67="Manual"),"30%",IF(AND(AB67="Correctivo",AC67="Automático"),"35%",IF(AND(AB67="Correctivo",AC67="Manual"),"25%",""))))))</f>
        <v/>
      </c>
      <c r="AE67" s="132"/>
      <c r="AF67" s="132"/>
      <c r="AG67" s="132"/>
      <c r="AH67" s="134" t="str">
        <f>IFERROR(IF(AND(AA66="Probabilidad",AA67="Probabilidad"),(AJ66-(+AJ66*AD67)),IF(AA67="Probabilidad",(M66-(+M66*AD67)),IF(AA67="Impacto",AJ66,""))),"")</f>
        <v/>
      </c>
      <c r="AI67" s="135" t="str">
        <f t="shared" si="1"/>
        <v/>
      </c>
      <c r="AJ67" s="136" t="str">
        <f t="shared" ref="AJ67:AJ71" si="86">+AH67</f>
        <v/>
      </c>
      <c r="AK67" s="135" t="str">
        <f t="shared" si="3"/>
        <v/>
      </c>
      <c r="AL67" s="136" t="str">
        <f>IFERROR(IF(AND(AA66="Impacto",AA67="Impacto"),(AL66-(+AL66*AD67)),IF(AA67="Impacto",(Q66-(+Q66*AD67)),IF(AA67="Probabilidad",AL66,""))),"")</f>
        <v/>
      </c>
      <c r="AM67" s="137" t="str">
        <f t="shared" ref="AM67:AM68" si="87">IFERROR(IF(OR(AND(AI67="Muy Baja",AK67="Leve"),AND(AI67="Muy Baja",AK67="Menor"),AND(AI67="Baja",AK67="Leve")),"Bajo",IF(OR(AND(AI67="Muy baja",AK67="Moderado"),AND(AI67="Baja",AK67="Menor"),AND(AI67="Baja",AK67="Moderado"),AND(AI67="Media",AK67="Leve"),AND(AI67="Media",AK67="Menor"),AND(AI67="Media",AK67="Moderado"),AND(AI67="Alta",AK67="Leve"),AND(AI67="Alta",AK67="Menor")),"Moderado",IF(OR(AND(AI67="Muy Baja",AK67="Mayor"),AND(AI67="Baja",AK67="Mayor"),AND(AI67="Media",AK67="Mayor"),AND(AI67="Alta",AK67="Moderado"),AND(AI67="Alta",AK67="Mayor"),AND(AI67="Muy Alta",AK67="Leve"),AND(AI67="Muy Alta",AK67="Menor"),AND(AI67="Muy Alta",AK67="Moderado"),AND(AI67="Muy Alta",AK67="Mayor")),"Alto",IF(OR(AND(AI67="Muy Baja",AK67="Catastrófico"),AND(AI67="Baja",AK67="Catastrófico"),AND(AI67="Media",AK67="Catastrófico"),AND(AI67="Alta",AK67="Catastrófico"),AND(AI67="Muy Alta",AK67="Catastrófico")),"Extremo","")))),"")</f>
        <v/>
      </c>
      <c r="AN67" s="138"/>
      <c r="AU67" s="119"/>
      <c r="AV67" s="139"/>
      <c r="AW67" s="140"/>
      <c r="AX67" s="140"/>
      <c r="AY67" s="119"/>
      <c r="AZ67" s="139"/>
    </row>
    <row r="68" spans="1:84" ht="151.5" customHeight="1" x14ac:dyDescent="0.3">
      <c r="A68" s="254"/>
      <c r="B68" s="186"/>
      <c r="C68" s="257"/>
      <c r="D68" s="189"/>
      <c r="E68" s="257"/>
      <c r="F68" s="257"/>
      <c r="G68" s="260"/>
      <c r="I68" s="192"/>
      <c r="J68" s="257"/>
      <c r="K68" s="263"/>
      <c r="L68" s="266"/>
      <c r="M68" s="248"/>
      <c r="N68" s="269"/>
      <c r="O68" s="248">
        <f>IF(NOT(ISERROR(MATCH(N68,_xlfn.ANCHORARRAY(G79),0))),M81&amp;"Por favor no seleccionar los criterios de impacto",N68)</f>
        <v>0</v>
      </c>
      <c r="P68" s="266"/>
      <c r="Q68" s="248"/>
      <c r="R68" s="251"/>
      <c r="Y68" s="5">
        <v>3</v>
      </c>
      <c r="Z68" s="126"/>
      <c r="AA68" s="131" t="str">
        <f>IF(OR(AB68="Preventivo",AB68="Detectivo"),"Probabilidad",IF(AB68="Correctivo","Impacto",""))</f>
        <v/>
      </c>
      <c r="AB68" s="132"/>
      <c r="AC68" s="132"/>
      <c r="AD68" s="133" t="str">
        <f t="shared" si="85"/>
        <v/>
      </c>
      <c r="AE68" s="132"/>
      <c r="AF68" s="132"/>
      <c r="AG68" s="132"/>
      <c r="AH68" s="134" t="str">
        <f>IFERROR(IF(AND(AA67="Probabilidad",AA68="Probabilidad"),(AJ67-(+AJ67*AD68)),IF(AND(AA67="Impacto",AA68="Probabilidad"),(AJ66-(+AJ66*AD68)),IF(AA68="Impacto",AJ67,""))),"")</f>
        <v/>
      </c>
      <c r="AI68" s="135" t="str">
        <f t="shared" si="1"/>
        <v/>
      </c>
      <c r="AJ68" s="136" t="str">
        <f t="shared" si="86"/>
        <v/>
      </c>
      <c r="AK68" s="135" t="str">
        <f t="shared" si="3"/>
        <v/>
      </c>
      <c r="AL68" s="136" t="str">
        <f>IFERROR(IF(AND(AA67="Impacto",AA68="Impacto"),(AL67-(+AL67*AD68)),IF(AND(AA67="Probabilidad",AA68="Impacto"),(AL66-(+AL66*AD68)),IF(AA68="Probabilidad",AL67,""))),"")</f>
        <v/>
      </c>
      <c r="AM68" s="137" t="str">
        <f t="shared" si="87"/>
        <v/>
      </c>
      <c r="AN68" s="138"/>
      <c r="AU68" s="119"/>
      <c r="AV68" s="139"/>
      <c r="AW68" s="140"/>
      <c r="AX68" s="140"/>
      <c r="AY68" s="119"/>
      <c r="AZ68" s="139"/>
    </row>
    <row r="69" spans="1:84" ht="151.5" customHeight="1" x14ac:dyDescent="0.3">
      <c r="A69" s="254"/>
      <c r="B69" s="186"/>
      <c r="C69" s="257"/>
      <c r="D69" s="189"/>
      <c r="E69" s="257"/>
      <c r="F69" s="257"/>
      <c r="G69" s="260"/>
      <c r="I69" s="192"/>
      <c r="J69" s="257"/>
      <c r="K69" s="263"/>
      <c r="L69" s="266"/>
      <c r="M69" s="248"/>
      <c r="N69" s="269"/>
      <c r="O69" s="248">
        <f>IF(NOT(ISERROR(MATCH(N69,_xlfn.ANCHORARRAY(G80),0))),M82&amp;"Por favor no seleccionar los criterios de impacto",N69)</f>
        <v>0</v>
      </c>
      <c r="P69" s="266"/>
      <c r="Q69" s="248"/>
      <c r="R69" s="251"/>
      <c r="Y69" s="5">
        <v>4</v>
      </c>
      <c r="Z69" s="125"/>
      <c r="AA69" s="131" t="str">
        <f t="shared" ref="AA69:AA71" si="88">IF(OR(AB69="Preventivo",AB69="Detectivo"),"Probabilidad",IF(AB69="Correctivo","Impacto",""))</f>
        <v/>
      </c>
      <c r="AB69" s="132"/>
      <c r="AC69" s="132"/>
      <c r="AD69" s="133" t="str">
        <f t="shared" si="85"/>
        <v/>
      </c>
      <c r="AE69" s="132"/>
      <c r="AF69" s="132"/>
      <c r="AG69" s="132"/>
      <c r="AH69" s="134" t="str">
        <f t="shared" ref="AH69:AH71" si="89">IFERROR(IF(AND(AA68="Probabilidad",AA69="Probabilidad"),(AJ68-(+AJ68*AD69)),IF(AND(AA68="Impacto",AA69="Probabilidad"),(AJ67-(+AJ67*AD69)),IF(AA69="Impacto",AJ68,""))),"")</f>
        <v/>
      </c>
      <c r="AI69" s="135" t="str">
        <f t="shared" si="1"/>
        <v/>
      </c>
      <c r="AJ69" s="136" t="str">
        <f t="shared" si="86"/>
        <v/>
      </c>
      <c r="AK69" s="135" t="str">
        <f t="shared" si="3"/>
        <v/>
      </c>
      <c r="AL69" s="136" t="str">
        <f t="shared" ref="AL69:AL71" si="90">IFERROR(IF(AND(AA68="Impacto",AA69="Impacto"),(AL68-(+AL68*AD69)),IF(AND(AA68="Probabilidad",AA69="Impacto"),(AL67-(+AL67*AD69)),IF(AA69="Probabilidad",AL68,""))),"")</f>
        <v/>
      </c>
      <c r="AM69" s="137" t="str">
        <f>IFERROR(IF(OR(AND(AI69="Muy Baja",AK69="Leve"),AND(AI69="Muy Baja",AK69="Menor"),AND(AI69="Baja",AK69="Leve")),"Bajo",IF(OR(AND(AI69="Muy baja",AK69="Moderado"),AND(AI69="Baja",AK69="Menor"),AND(AI69="Baja",AK69="Moderado"),AND(AI69="Media",AK69="Leve"),AND(AI69="Media",AK69="Menor"),AND(AI69="Media",AK69="Moderado"),AND(AI69="Alta",AK69="Leve"),AND(AI69="Alta",AK69="Menor")),"Moderado",IF(OR(AND(AI69="Muy Baja",AK69="Mayor"),AND(AI69="Baja",AK69="Mayor"),AND(AI69="Media",AK69="Mayor"),AND(AI69="Alta",AK69="Moderado"),AND(AI69="Alta",AK69="Mayor"),AND(AI69="Muy Alta",AK69="Leve"),AND(AI69="Muy Alta",AK69="Menor"),AND(AI69="Muy Alta",AK69="Moderado"),AND(AI69="Muy Alta",AK69="Mayor")),"Alto",IF(OR(AND(AI69="Muy Baja",AK69="Catastrófico"),AND(AI69="Baja",AK69="Catastrófico"),AND(AI69="Media",AK69="Catastrófico"),AND(AI69="Alta",AK69="Catastrófico"),AND(AI69="Muy Alta",AK69="Catastrófico")),"Extremo","")))),"")</f>
        <v/>
      </c>
      <c r="AN69" s="138"/>
      <c r="AU69" s="119"/>
      <c r="AV69" s="139"/>
      <c r="AW69" s="140"/>
      <c r="AX69" s="140"/>
      <c r="AY69" s="119"/>
      <c r="AZ69" s="139"/>
    </row>
    <row r="70" spans="1:84" ht="151.5" customHeight="1" x14ac:dyDescent="0.3">
      <c r="A70" s="254"/>
      <c r="B70" s="186"/>
      <c r="C70" s="257"/>
      <c r="D70" s="189"/>
      <c r="E70" s="257"/>
      <c r="F70" s="257"/>
      <c r="G70" s="260"/>
      <c r="I70" s="192"/>
      <c r="J70" s="257"/>
      <c r="K70" s="263"/>
      <c r="L70" s="266"/>
      <c r="M70" s="248"/>
      <c r="N70" s="269"/>
      <c r="O70" s="248">
        <f>IF(NOT(ISERROR(MATCH(N70,_xlfn.ANCHORARRAY(G81),0))),M83&amp;"Por favor no seleccionar los criterios de impacto",N70)</f>
        <v>0</v>
      </c>
      <c r="P70" s="266"/>
      <c r="Q70" s="248"/>
      <c r="R70" s="251"/>
      <c r="Y70" s="5">
        <v>5</v>
      </c>
      <c r="Z70" s="125"/>
      <c r="AA70" s="131" t="str">
        <f t="shared" si="88"/>
        <v/>
      </c>
      <c r="AB70" s="132"/>
      <c r="AC70" s="132"/>
      <c r="AD70" s="133" t="str">
        <f t="shared" si="85"/>
        <v/>
      </c>
      <c r="AE70" s="132"/>
      <c r="AF70" s="132"/>
      <c r="AG70" s="132"/>
      <c r="AH70" s="134" t="str">
        <f t="shared" si="89"/>
        <v/>
      </c>
      <c r="AI70" s="135" t="str">
        <f t="shared" si="1"/>
        <v/>
      </c>
      <c r="AJ70" s="136" t="str">
        <f t="shared" si="86"/>
        <v/>
      </c>
      <c r="AK70" s="135" t="str">
        <f t="shared" si="3"/>
        <v/>
      </c>
      <c r="AL70" s="136" t="str">
        <f t="shared" si="90"/>
        <v/>
      </c>
      <c r="AM70" s="137" t="str">
        <f t="shared" ref="AM70:AM71" si="91">IFERROR(IF(OR(AND(AI70="Muy Baja",AK70="Leve"),AND(AI70="Muy Baja",AK70="Menor"),AND(AI70="Baja",AK70="Leve")),"Bajo",IF(OR(AND(AI70="Muy baja",AK70="Moderado"),AND(AI70="Baja",AK70="Menor"),AND(AI70="Baja",AK70="Moderado"),AND(AI70="Media",AK70="Leve"),AND(AI70="Media",AK70="Menor"),AND(AI70="Media",AK70="Moderado"),AND(AI70="Alta",AK70="Leve"),AND(AI70="Alta",AK70="Menor")),"Moderado",IF(OR(AND(AI70="Muy Baja",AK70="Mayor"),AND(AI70="Baja",AK70="Mayor"),AND(AI70="Media",AK70="Mayor"),AND(AI70="Alta",AK70="Moderado"),AND(AI70="Alta",AK70="Mayor"),AND(AI70="Muy Alta",AK70="Leve"),AND(AI70="Muy Alta",AK70="Menor"),AND(AI70="Muy Alta",AK70="Moderado"),AND(AI70="Muy Alta",AK70="Mayor")),"Alto",IF(OR(AND(AI70="Muy Baja",AK70="Catastrófico"),AND(AI70="Baja",AK70="Catastrófico"),AND(AI70="Media",AK70="Catastrófico"),AND(AI70="Alta",AK70="Catastrófico"),AND(AI70="Muy Alta",AK70="Catastrófico")),"Extremo","")))),"")</f>
        <v/>
      </c>
      <c r="AN70" s="138"/>
      <c r="AU70" s="119"/>
      <c r="AV70" s="139"/>
      <c r="AW70" s="140"/>
      <c r="AX70" s="140"/>
      <c r="AY70" s="119"/>
      <c r="AZ70" s="139"/>
    </row>
    <row r="71" spans="1:84" ht="151.5" customHeight="1" x14ac:dyDescent="0.3">
      <c r="A71" s="255"/>
      <c r="B71" s="187"/>
      <c r="C71" s="258"/>
      <c r="D71" s="190"/>
      <c r="E71" s="258"/>
      <c r="F71" s="258"/>
      <c r="G71" s="261"/>
      <c r="I71" s="193"/>
      <c r="J71" s="258"/>
      <c r="K71" s="264"/>
      <c r="L71" s="267"/>
      <c r="M71" s="249"/>
      <c r="N71" s="270"/>
      <c r="O71" s="249">
        <f>IF(NOT(ISERROR(MATCH(N71,_xlfn.ANCHORARRAY(G82),0))),M84&amp;"Por favor no seleccionar los criterios de impacto",N71)</f>
        <v>0</v>
      </c>
      <c r="P71" s="267"/>
      <c r="Q71" s="249"/>
      <c r="R71" s="252"/>
      <c r="Y71" s="5">
        <v>6</v>
      </c>
      <c r="Z71" s="125"/>
      <c r="AA71" s="131" t="str">
        <f t="shared" si="88"/>
        <v/>
      </c>
      <c r="AB71" s="132"/>
      <c r="AC71" s="132"/>
      <c r="AD71" s="133" t="str">
        <f t="shared" si="85"/>
        <v/>
      </c>
      <c r="AE71" s="132"/>
      <c r="AF71" s="132"/>
      <c r="AG71" s="132"/>
      <c r="AH71" s="134" t="str">
        <f t="shared" si="89"/>
        <v/>
      </c>
      <c r="AI71" s="135" t="str">
        <f t="shared" si="1"/>
        <v/>
      </c>
      <c r="AJ71" s="136" t="str">
        <f t="shared" si="86"/>
        <v/>
      </c>
      <c r="AK71" s="135" t="str">
        <f t="shared" si="3"/>
        <v/>
      </c>
      <c r="AL71" s="136" t="str">
        <f t="shared" si="90"/>
        <v/>
      </c>
      <c r="AM71" s="137" t="str">
        <f t="shared" si="91"/>
        <v/>
      </c>
      <c r="AN71" s="138"/>
      <c r="AU71" s="119"/>
      <c r="AV71" s="139"/>
      <c r="AW71" s="140"/>
      <c r="AX71" s="140"/>
      <c r="AY71" s="119"/>
      <c r="AZ71" s="139"/>
    </row>
    <row r="72" spans="1:84" ht="49.5" customHeight="1" x14ac:dyDescent="0.3">
      <c r="A72" s="5"/>
      <c r="B72" s="115"/>
      <c r="C72" s="244" t="s">
        <v>145</v>
      </c>
      <c r="D72" s="245"/>
      <c r="E72" s="245"/>
      <c r="F72" s="245"/>
      <c r="G72" s="245"/>
      <c r="H72" s="245"/>
      <c r="I72" s="245"/>
      <c r="J72" s="245"/>
      <c r="K72" s="245"/>
      <c r="L72" s="245"/>
      <c r="M72" s="245"/>
      <c r="N72" s="245"/>
      <c r="O72" s="245"/>
      <c r="P72" s="245"/>
      <c r="Q72" s="245"/>
      <c r="R72" s="245"/>
      <c r="S72" s="245"/>
      <c r="T72" s="245"/>
      <c r="U72" s="245"/>
      <c r="V72" s="245"/>
      <c r="W72" s="245"/>
      <c r="X72" s="245"/>
      <c r="Y72" s="245"/>
      <c r="Z72" s="245"/>
      <c r="AA72" s="245"/>
      <c r="AB72" s="245"/>
      <c r="AC72" s="245"/>
      <c r="AD72" s="245"/>
      <c r="AE72" s="245"/>
      <c r="AF72" s="245"/>
      <c r="AG72" s="245"/>
      <c r="AH72" s="245"/>
      <c r="AI72" s="245"/>
      <c r="AJ72" s="245"/>
      <c r="AK72" s="245"/>
      <c r="AL72" s="245"/>
      <c r="AM72" s="245"/>
      <c r="AN72" s="245"/>
      <c r="AO72" s="245"/>
      <c r="AP72" s="245"/>
      <c r="AQ72" s="245"/>
      <c r="AR72" s="245"/>
      <c r="AS72" s="245"/>
      <c r="AT72" s="245"/>
      <c r="AU72" s="245"/>
      <c r="AV72" s="245"/>
      <c r="AW72" s="245"/>
      <c r="AX72" s="245"/>
      <c r="AY72" s="245"/>
      <c r="AZ72" s="246"/>
    </row>
    <row r="74" spans="1:84" x14ac:dyDescent="0.3">
      <c r="C74" s="143" t="s">
        <v>146</v>
      </c>
      <c r="D74" s="143"/>
    </row>
  </sheetData>
  <dataConsolidate/>
  <mergeCells count="205">
    <mergeCell ref="Y13:Y14"/>
    <mergeCell ref="AV13:AV14"/>
    <mergeCell ref="J11:J17"/>
    <mergeCell ref="K11:K17"/>
    <mergeCell ref="L11:L17"/>
    <mergeCell ref="A11:A17"/>
    <mergeCell ref="C11:C17"/>
    <mergeCell ref="E11:E17"/>
    <mergeCell ref="F11:F17"/>
    <mergeCell ref="G11:G17"/>
    <mergeCell ref="R11:R17"/>
    <mergeCell ref="M11:M17"/>
    <mergeCell ref="N11:N17"/>
    <mergeCell ref="O11:O17"/>
    <mergeCell ref="P11:P17"/>
    <mergeCell ref="Q11:Q17"/>
    <mergeCell ref="B11:B15"/>
    <mergeCell ref="H15:H16"/>
    <mergeCell ref="H13:H14"/>
    <mergeCell ref="K9:K10"/>
    <mergeCell ref="L9:L10"/>
    <mergeCell ref="M9:M10"/>
    <mergeCell ref="P9:P10"/>
    <mergeCell ref="Q9:Q10"/>
    <mergeCell ref="C9:C10"/>
    <mergeCell ref="R9:R10"/>
    <mergeCell ref="N9:N10"/>
    <mergeCell ref="O9:O10"/>
    <mergeCell ref="F18:F23"/>
    <mergeCell ref="G18:G23"/>
    <mergeCell ref="AU9:AU10"/>
    <mergeCell ref="AZ9:AZ10"/>
    <mergeCell ref="AY9:AY10"/>
    <mergeCell ref="AX9:AX10"/>
    <mergeCell ref="AW9:AW10"/>
    <mergeCell ref="AV9:AV10"/>
    <mergeCell ref="A5:C5"/>
    <mergeCell ref="A6:C6"/>
    <mergeCell ref="A7:C7"/>
    <mergeCell ref="A9:A10"/>
    <mergeCell ref="J9:J10"/>
    <mergeCell ref="G9:G10"/>
    <mergeCell ref="F9:F10"/>
    <mergeCell ref="E9:E10"/>
    <mergeCell ref="AN9:AN10"/>
    <mergeCell ref="Y9:Y10"/>
    <mergeCell ref="AM9:AM10"/>
    <mergeCell ref="AL9:AL10"/>
    <mergeCell ref="AH9:AH10"/>
    <mergeCell ref="Z9:Z10"/>
    <mergeCell ref="AK9:AK10"/>
    <mergeCell ref="AI9:AI10"/>
    <mergeCell ref="O18:O23"/>
    <mergeCell ref="P18:P23"/>
    <mergeCell ref="Q18:Q23"/>
    <mergeCell ref="R18:R23"/>
    <mergeCell ref="A24:A29"/>
    <mergeCell ref="C24:C29"/>
    <mergeCell ref="E24:E29"/>
    <mergeCell ref="F24:F29"/>
    <mergeCell ref="G24:G29"/>
    <mergeCell ref="J24:J29"/>
    <mergeCell ref="K24:K29"/>
    <mergeCell ref="L24:L29"/>
    <mergeCell ref="M24:M29"/>
    <mergeCell ref="N24:N29"/>
    <mergeCell ref="O24:O29"/>
    <mergeCell ref="P24:P29"/>
    <mergeCell ref="J18:J23"/>
    <mergeCell ref="K18:K23"/>
    <mergeCell ref="L18:L23"/>
    <mergeCell ref="M18:M23"/>
    <mergeCell ref="N18:N23"/>
    <mergeCell ref="A18:A23"/>
    <mergeCell ref="C18:C23"/>
    <mergeCell ref="E18:E23"/>
    <mergeCell ref="Q24:Q29"/>
    <mergeCell ref="R24:R29"/>
    <mergeCell ref="A30:A35"/>
    <mergeCell ref="C30:C35"/>
    <mergeCell ref="E30:E35"/>
    <mergeCell ref="F30:F35"/>
    <mergeCell ref="G30:G35"/>
    <mergeCell ref="J30:J35"/>
    <mergeCell ref="K30:K35"/>
    <mergeCell ref="L30:L35"/>
    <mergeCell ref="M30:M35"/>
    <mergeCell ref="N30:N35"/>
    <mergeCell ref="O30:O35"/>
    <mergeCell ref="P30:P35"/>
    <mergeCell ref="Q30:Q35"/>
    <mergeCell ref="R30:R35"/>
    <mergeCell ref="Q36:Q41"/>
    <mergeCell ref="R36:R41"/>
    <mergeCell ref="Q42:Q47"/>
    <mergeCell ref="R42:R47"/>
    <mergeCell ref="N48:N53"/>
    <mergeCell ref="O48:O53"/>
    <mergeCell ref="P48:P53"/>
    <mergeCell ref="A36:A41"/>
    <mergeCell ref="C36:C41"/>
    <mergeCell ref="E36:E41"/>
    <mergeCell ref="A42:A47"/>
    <mergeCell ref="C42:C47"/>
    <mergeCell ref="E42:E47"/>
    <mergeCell ref="F42:F47"/>
    <mergeCell ref="G42:G47"/>
    <mergeCell ref="J42:J47"/>
    <mergeCell ref="F36:F41"/>
    <mergeCell ref="G36:G41"/>
    <mergeCell ref="N42:N47"/>
    <mergeCell ref="O42:O47"/>
    <mergeCell ref="P42:P47"/>
    <mergeCell ref="J36:J41"/>
    <mergeCell ref="K36:K41"/>
    <mergeCell ref="L36:L41"/>
    <mergeCell ref="M36:M41"/>
    <mergeCell ref="N36:N41"/>
    <mergeCell ref="K42:K47"/>
    <mergeCell ref="L42:L47"/>
    <mergeCell ref="M42:M47"/>
    <mergeCell ref="O36:O41"/>
    <mergeCell ref="P36:P41"/>
    <mergeCell ref="A54:A59"/>
    <mergeCell ref="C54:C59"/>
    <mergeCell ref="E54:E59"/>
    <mergeCell ref="F54:F59"/>
    <mergeCell ref="G54:G59"/>
    <mergeCell ref="A48:A53"/>
    <mergeCell ref="C48:C53"/>
    <mergeCell ref="E48:E53"/>
    <mergeCell ref="F48:F53"/>
    <mergeCell ref="G48:G53"/>
    <mergeCell ref="Q48:Q53"/>
    <mergeCell ref="R48:R53"/>
    <mergeCell ref="J54:J59"/>
    <mergeCell ref="K54:K59"/>
    <mergeCell ref="L54:L59"/>
    <mergeCell ref="M54:M59"/>
    <mergeCell ref="N54:N59"/>
    <mergeCell ref="J48:J53"/>
    <mergeCell ref="K48:K53"/>
    <mergeCell ref="L48:L53"/>
    <mergeCell ref="M48:M53"/>
    <mergeCell ref="O54:O59"/>
    <mergeCell ref="P54:P59"/>
    <mergeCell ref="Q54:Q59"/>
    <mergeCell ref="R54:R59"/>
    <mergeCell ref="O60:O65"/>
    <mergeCell ref="P60:P65"/>
    <mergeCell ref="A60:A65"/>
    <mergeCell ref="C60:C65"/>
    <mergeCell ref="E60:E65"/>
    <mergeCell ref="F60:F65"/>
    <mergeCell ref="G60:G65"/>
    <mergeCell ref="J60:J65"/>
    <mergeCell ref="K60:K65"/>
    <mergeCell ref="L60:L65"/>
    <mergeCell ref="M60:M65"/>
    <mergeCell ref="Y5:AA5"/>
    <mergeCell ref="A8:K8"/>
    <mergeCell ref="L8:R8"/>
    <mergeCell ref="Y8:AG8"/>
    <mergeCell ref="AH8:AN8"/>
    <mergeCell ref="AU8:AZ8"/>
    <mergeCell ref="C72:AZ72"/>
    <mergeCell ref="Q60:Q65"/>
    <mergeCell ref="R60:R65"/>
    <mergeCell ref="A66:A71"/>
    <mergeCell ref="C66:C71"/>
    <mergeCell ref="E66:E71"/>
    <mergeCell ref="F66:F71"/>
    <mergeCell ref="G66:G71"/>
    <mergeCell ref="J66:J71"/>
    <mergeCell ref="K66:K71"/>
    <mergeCell ref="L66:L71"/>
    <mergeCell ref="M66:M71"/>
    <mergeCell ref="N66:N71"/>
    <mergeCell ref="O66:O71"/>
    <mergeCell ref="P66:P71"/>
    <mergeCell ref="Q66:Q71"/>
    <mergeCell ref="R66:R71"/>
    <mergeCell ref="N60:N65"/>
    <mergeCell ref="D5:R5"/>
    <mergeCell ref="D6:R6"/>
    <mergeCell ref="D7:R7"/>
    <mergeCell ref="A1:E4"/>
    <mergeCell ref="F1:M4"/>
    <mergeCell ref="N1:R1"/>
    <mergeCell ref="N2:R2"/>
    <mergeCell ref="N3:R3"/>
    <mergeCell ref="N4:R4"/>
    <mergeCell ref="S8:X8"/>
    <mergeCell ref="S9:V9"/>
    <mergeCell ref="W9:X9"/>
    <mergeCell ref="S10:T10"/>
    <mergeCell ref="U10:V10"/>
    <mergeCell ref="AO8:AT8"/>
    <mergeCell ref="AO9:AR9"/>
    <mergeCell ref="AS9:AT9"/>
    <mergeCell ref="AO10:AP10"/>
    <mergeCell ref="AQ10:AR10"/>
    <mergeCell ref="AJ9:AJ10"/>
    <mergeCell ref="AA9:AA10"/>
    <mergeCell ref="AB9:AG9"/>
  </mergeCells>
  <conditionalFormatting sqref="L11 L18">
    <cfRule type="cellIs" dxfId="112" priority="330" operator="equal">
      <formula>"Baja"</formula>
    </cfRule>
    <cfRule type="cellIs" dxfId="111" priority="331" operator="equal">
      <formula>"Muy Baja"</formula>
    </cfRule>
    <cfRule type="cellIs" dxfId="110" priority="327" operator="equal">
      <formula>"Muy Alta"</formula>
    </cfRule>
    <cfRule type="cellIs" dxfId="109" priority="328" operator="equal">
      <formula>"Alta"</formula>
    </cfRule>
    <cfRule type="cellIs" dxfId="108" priority="329" operator="equal">
      <formula>"Media"</formula>
    </cfRule>
  </conditionalFormatting>
  <conditionalFormatting sqref="L24">
    <cfRule type="cellIs" dxfId="107" priority="231" operator="equal">
      <formula>"Media"</formula>
    </cfRule>
    <cfRule type="cellIs" dxfId="106" priority="233" operator="equal">
      <formula>"Muy Baja"</formula>
    </cfRule>
    <cfRule type="cellIs" dxfId="105" priority="232" operator="equal">
      <formula>"Baja"</formula>
    </cfRule>
    <cfRule type="cellIs" dxfId="104" priority="230" operator="equal">
      <formula>"Alta"</formula>
    </cfRule>
    <cfRule type="cellIs" dxfId="103" priority="229" operator="equal">
      <formula>"Muy Alta"</formula>
    </cfRule>
  </conditionalFormatting>
  <conditionalFormatting sqref="L30">
    <cfRule type="cellIs" dxfId="102" priority="202" operator="equal">
      <formula>"Alta"</formula>
    </cfRule>
    <cfRule type="cellIs" dxfId="101" priority="204" operator="equal">
      <formula>"Baja"</formula>
    </cfRule>
    <cfRule type="cellIs" dxfId="100" priority="201" operator="equal">
      <formula>"Muy Alta"</formula>
    </cfRule>
    <cfRule type="cellIs" dxfId="99" priority="205" operator="equal">
      <formula>"Muy Baja"</formula>
    </cfRule>
    <cfRule type="cellIs" dxfId="98" priority="203" operator="equal">
      <formula>"Media"</formula>
    </cfRule>
  </conditionalFormatting>
  <conditionalFormatting sqref="L36">
    <cfRule type="cellIs" dxfId="97" priority="176" operator="equal">
      <formula>"Baja"</formula>
    </cfRule>
    <cfRule type="cellIs" dxfId="96" priority="177" operator="equal">
      <formula>"Muy Baja"</formula>
    </cfRule>
    <cfRule type="cellIs" dxfId="95" priority="174" operator="equal">
      <formula>"Alta"</formula>
    </cfRule>
    <cfRule type="cellIs" dxfId="94" priority="175" operator="equal">
      <formula>"Media"</formula>
    </cfRule>
    <cfRule type="cellIs" dxfId="93" priority="173" operator="equal">
      <formula>"Muy Alta"</formula>
    </cfRule>
  </conditionalFormatting>
  <conditionalFormatting sqref="L42">
    <cfRule type="cellIs" dxfId="92" priority="146" operator="equal">
      <formula>"Alta"</formula>
    </cfRule>
    <cfRule type="cellIs" dxfId="91" priority="147" operator="equal">
      <formula>"Media"</formula>
    </cfRule>
    <cfRule type="cellIs" dxfId="90" priority="148" operator="equal">
      <formula>"Baja"</formula>
    </cfRule>
    <cfRule type="cellIs" dxfId="89" priority="149" operator="equal">
      <formula>"Muy Baja"</formula>
    </cfRule>
    <cfRule type="cellIs" dxfId="88" priority="145" operator="equal">
      <formula>"Muy Alta"</formula>
    </cfRule>
  </conditionalFormatting>
  <conditionalFormatting sqref="L48">
    <cfRule type="cellIs" dxfId="87" priority="120" operator="equal">
      <formula>"Baja"</formula>
    </cfRule>
    <cfRule type="cellIs" dxfId="86" priority="118" operator="equal">
      <formula>"Alta"</formula>
    </cfRule>
    <cfRule type="cellIs" dxfId="85" priority="117" operator="equal">
      <formula>"Muy Alta"</formula>
    </cfRule>
    <cfRule type="cellIs" dxfId="84" priority="119" operator="equal">
      <formula>"Media"</formula>
    </cfRule>
    <cfRule type="cellIs" dxfId="83" priority="121" operator="equal">
      <formula>"Muy Baja"</formula>
    </cfRule>
  </conditionalFormatting>
  <conditionalFormatting sqref="L54">
    <cfRule type="cellIs" dxfId="82" priority="89" operator="equal">
      <formula>"Muy Alta"</formula>
    </cfRule>
    <cfRule type="cellIs" dxfId="81" priority="92" operator="equal">
      <formula>"Baja"</formula>
    </cfRule>
    <cfRule type="cellIs" dxfId="80" priority="90" operator="equal">
      <formula>"Alta"</formula>
    </cfRule>
    <cfRule type="cellIs" dxfId="79" priority="91" operator="equal">
      <formula>"Media"</formula>
    </cfRule>
    <cfRule type="cellIs" dxfId="78" priority="93" operator="equal">
      <formula>"Muy Baja"</formula>
    </cfRule>
  </conditionalFormatting>
  <conditionalFormatting sqref="L60">
    <cfRule type="cellIs" dxfId="77" priority="61" operator="equal">
      <formula>"Muy Alta"</formula>
    </cfRule>
    <cfRule type="cellIs" dxfId="76" priority="63" operator="equal">
      <formula>"Media"</formula>
    </cfRule>
    <cfRule type="cellIs" dxfId="75" priority="64" operator="equal">
      <formula>"Baja"</formula>
    </cfRule>
    <cfRule type="cellIs" dxfId="74" priority="62" operator="equal">
      <formula>"Alta"</formula>
    </cfRule>
    <cfRule type="cellIs" dxfId="73" priority="65" operator="equal">
      <formula>"Muy Baja"</formula>
    </cfRule>
  </conditionalFormatting>
  <conditionalFormatting sqref="L66">
    <cfRule type="cellIs" dxfId="72" priority="36" operator="equal">
      <formula>"Baja"</formula>
    </cfRule>
    <cfRule type="cellIs" dxfId="71" priority="37" operator="equal">
      <formula>"Muy Baja"</formula>
    </cfRule>
    <cfRule type="cellIs" dxfId="70" priority="33" operator="equal">
      <formula>"Muy Alta"</formula>
    </cfRule>
    <cfRule type="cellIs" dxfId="69" priority="34" operator="equal">
      <formula>"Alta"</formula>
    </cfRule>
    <cfRule type="cellIs" dxfId="68" priority="35" operator="equal">
      <formula>"Media"</formula>
    </cfRule>
  </conditionalFormatting>
  <conditionalFormatting sqref="O11:O71">
    <cfRule type="containsText" dxfId="67" priority="9" operator="containsText" text="❌">
      <formula>NOT(ISERROR(SEARCH("❌",O11)))</formula>
    </cfRule>
  </conditionalFormatting>
  <conditionalFormatting sqref="P11 P18 P24 P30 P36 P42 P48 P54 P60 P66">
    <cfRule type="cellIs" dxfId="66" priority="322" operator="equal">
      <formula>"Catastrófico"</formula>
    </cfRule>
    <cfRule type="cellIs" dxfId="65" priority="323" operator="equal">
      <formula>"Mayor"</formula>
    </cfRule>
    <cfRule type="cellIs" dxfId="64" priority="324" operator="equal">
      <formula>"Moderado"</formula>
    </cfRule>
    <cfRule type="cellIs" dxfId="63" priority="325" operator="equal">
      <formula>"Menor"</formula>
    </cfRule>
    <cfRule type="cellIs" dxfId="62" priority="326" operator="equal">
      <formula>"Leve"</formula>
    </cfRule>
  </conditionalFormatting>
  <conditionalFormatting sqref="R11">
    <cfRule type="cellIs" dxfId="61" priority="319" operator="equal">
      <formula>"Alto"</formula>
    </cfRule>
    <cfRule type="cellIs" dxfId="60" priority="320" operator="equal">
      <formula>"Moderado"</formula>
    </cfRule>
    <cfRule type="cellIs" dxfId="59" priority="321" operator="equal">
      <formula>"Bajo"</formula>
    </cfRule>
    <cfRule type="cellIs" dxfId="58" priority="318" operator="equal">
      <formula>"Extremo"</formula>
    </cfRule>
  </conditionalFormatting>
  <conditionalFormatting sqref="R18">
    <cfRule type="cellIs" dxfId="57" priority="248" operator="equal">
      <formula>"Extremo"</formula>
    </cfRule>
    <cfRule type="cellIs" dxfId="56" priority="249" operator="equal">
      <formula>"Alto"</formula>
    </cfRule>
    <cfRule type="cellIs" dxfId="55" priority="250" operator="equal">
      <formula>"Moderado"</formula>
    </cfRule>
    <cfRule type="cellIs" dxfId="54" priority="251" operator="equal">
      <formula>"Bajo"</formula>
    </cfRule>
  </conditionalFormatting>
  <conditionalFormatting sqref="R24">
    <cfRule type="cellIs" dxfId="53" priority="220" operator="equal">
      <formula>"Extremo"</formula>
    </cfRule>
    <cfRule type="cellIs" dxfId="52" priority="221" operator="equal">
      <formula>"Alto"</formula>
    </cfRule>
    <cfRule type="cellIs" dxfId="51" priority="222" operator="equal">
      <formula>"Moderado"</formula>
    </cfRule>
    <cfRule type="cellIs" dxfId="50" priority="223" operator="equal">
      <formula>"Bajo"</formula>
    </cfRule>
  </conditionalFormatting>
  <conditionalFormatting sqref="R30">
    <cfRule type="cellIs" dxfId="49" priority="192" operator="equal">
      <formula>"Extremo"</formula>
    </cfRule>
    <cfRule type="cellIs" dxfId="48" priority="194" operator="equal">
      <formula>"Moderado"</formula>
    </cfRule>
    <cfRule type="cellIs" dxfId="47" priority="195" operator="equal">
      <formula>"Bajo"</formula>
    </cfRule>
    <cfRule type="cellIs" dxfId="46" priority="193" operator="equal">
      <formula>"Alto"</formula>
    </cfRule>
  </conditionalFormatting>
  <conditionalFormatting sqref="R36">
    <cfRule type="cellIs" dxfId="45" priority="167" operator="equal">
      <formula>"Bajo"</formula>
    </cfRule>
    <cfRule type="cellIs" dxfId="44" priority="166" operator="equal">
      <formula>"Moderado"</formula>
    </cfRule>
    <cfRule type="cellIs" dxfId="43" priority="164" operator="equal">
      <formula>"Extremo"</formula>
    </cfRule>
    <cfRule type="cellIs" dxfId="42" priority="165" operator="equal">
      <formula>"Alto"</formula>
    </cfRule>
  </conditionalFormatting>
  <conditionalFormatting sqref="R42">
    <cfRule type="cellIs" dxfId="41" priority="136" operator="equal">
      <formula>"Extremo"</formula>
    </cfRule>
    <cfRule type="cellIs" dxfId="40" priority="139" operator="equal">
      <formula>"Bajo"</formula>
    </cfRule>
    <cfRule type="cellIs" dxfId="39" priority="137" operator="equal">
      <formula>"Alto"</formula>
    </cfRule>
    <cfRule type="cellIs" dxfId="38" priority="138" operator="equal">
      <formula>"Moderado"</formula>
    </cfRule>
  </conditionalFormatting>
  <conditionalFormatting sqref="R48">
    <cfRule type="cellIs" dxfId="37" priority="109" operator="equal">
      <formula>"Alto"</formula>
    </cfRule>
    <cfRule type="cellIs" dxfId="36" priority="108" operator="equal">
      <formula>"Extremo"</formula>
    </cfRule>
    <cfRule type="cellIs" dxfId="35" priority="111" operator="equal">
      <formula>"Bajo"</formula>
    </cfRule>
    <cfRule type="cellIs" dxfId="34" priority="110" operator="equal">
      <formula>"Moderado"</formula>
    </cfRule>
  </conditionalFormatting>
  <conditionalFormatting sqref="R54">
    <cfRule type="cellIs" dxfId="33" priority="83" operator="equal">
      <formula>"Bajo"</formula>
    </cfRule>
    <cfRule type="cellIs" dxfId="32" priority="82" operator="equal">
      <formula>"Moderado"</formula>
    </cfRule>
    <cfRule type="cellIs" dxfId="31" priority="80" operator="equal">
      <formula>"Extremo"</formula>
    </cfRule>
    <cfRule type="cellIs" dxfId="30" priority="81" operator="equal">
      <formula>"Alto"</formula>
    </cfRule>
  </conditionalFormatting>
  <conditionalFormatting sqref="R60">
    <cfRule type="cellIs" dxfId="29" priority="55" operator="equal">
      <formula>"Bajo"</formula>
    </cfRule>
    <cfRule type="cellIs" dxfId="28" priority="54" operator="equal">
      <formula>"Moderado"</formula>
    </cfRule>
    <cfRule type="cellIs" dxfId="27" priority="53" operator="equal">
      <formula>"Alto"</formula>
    </cfRule>
    <cfRule type="cellIs" dxfId="26" priority="52" operator="equal">
      <formula>"Extremo"</formula>
    </cfRule>
  </conditionalFormatting>
  <conditionalFormatting sqref="R66">
    <cfRule type="cellIs" dxfId="25" priority="27" operator="equal">
      <formula>"Bajo"</formula>
    </cfRule>
    <cfRule type="cellIs" dxfId="24" priority="26" operator="equal">
      <formula>"Moderado"</formula>
    </cfRule>
    <cfRule type="cellIs" dxfId="23" priority="25" operator="equal">
      <formula>"Alto"</formula>
    </cfRule>
    <cfRule type="cellIs" dxfId="22" priority="24" operator="equal">
      <formula>"Extremo"</formula>
    </cfRule>
  </conditionalFormatting>
  <conditionalFormatting sqref="S11:X59">
    <cfRule type="cellIs" dxfId="21" priority="6" operator="equal">
      <formula>"Alto"</formula>
    </cfRule>
    <cfRule type="cellIs" dxfId="20" priority="7" operator="equal">
      <formula>"Moderado"</formula>
    </cfRule>
    <cfRule type="cellIs" dxfId="19" priority="8" operator="equal">
      <formula>"Bajo"</formula>
    </cfRule>
    <cfRule type="cellIs" dxfId="18" priority="5" operator="equal">
      <formula>"Extremo"</formula>
    </cfRule>
  </conditionalFormatting>
  <conditionalFormatting sqref="AI11:AI71">
    <cfRule type="cellIs" dxfId="17" priority="20" operator="equal">
      <formula>"Alta"</formula>
    </cfRule>
    <cfRule type="cellIs" dxfId="16" priority="19" operator="equal">
      <formula>"Muy Alta"</formula>
    </cfRule>
    <cfRule type="cellIs" dxfId="15" priority="23" operator="equal">
      <formula>"Muy Baja"</formula>
    </cfRule>
    <cfRule type="cellIs" dxfId="14" priority="22" operator="equal">
      <formula>"Baja"</formula>
    </cfRule>
    <cfRule type="cellIs" dxfId="13" priority="21" operator="equal">
      <formula>"Media"</formula>
    </cfRule>
  </conditionalFormatting>
  <conditionalFormatting sqref="AK11:AK71">
    <cfRule type="cellIs" dxfId="12" priority="16" operator="equal">
      <formula>"Moderado"</formula>
    </cfRule>
    <cfRule type="cellIs" dxfId="11" priority="18" operator="equal">
      <formula>"Leve"</formula>
    </cfRule>
    <cfRule type="cellIs" dxfId="10" priority="17" operator="equal">
      <formula>"Menor"</formula>
    </cfRule>
    <cfRule type="cellIs" dxfId="9" priority="14" operator="equal">
      <formula>"Catastrófico"</formula>
    </cfRule>
    <cfRule type="cellIs" dxfId="8" priority="15" operator="equal">
      <formula>"Mayor"</formula>
    </cfRule>
  </conditionalFormatting>
  <conditionalFormatting sqref="AM11:AM71">
    <cfRule type="cellIs" dxfId="7" priority="10" operator="equal">
      <formula>"Extremo"</formula>
    </cfRule>
    <cfRule type="cellIs" dxfId="6" priority="12" operator="equal">
      <formula>"Moderado"</formula>
    </cfRule>
    <cfRule type="cellIs" dxfId="5" priority="13" operator="equal">
      <formula>"Bajo"</formula>
    </cfRule>
    <cfRule type="cellIs" dxfId="4" priority="11" operator="equal">
      <formula>"Alto"</formula>
    </cfRule>
  </conditionalFormatting>
  <conditionalFormatting sqref="AO11:AT31">
    <cfRule type="cellIs" dxfId="3" priority="3" operator="equal">
      <formula>"Moderado"</formula>
    </cfRule>
    <cfRule type="cellIs" dxfId="2" priority="2" operator="equal">
      <formula>"Alto"</formula>
    </cfRule>
    <cfRule type="cellIs" dxfId="1" priority="1" operator="equal">
      <formula>"Extremo"</formula>
    </cfRule>
    <cfRule type="cellIs" dxfId="0" priority="4" operator="equal">
      <formula>"Bajo"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00000000-0002-0000-0100-000000000000}">
          <x14:formula1>
            <xm:f>'Tabla Valoración controles'!$D$4:$D$6</xm:f>
          </x14:formula1>
          <xm:sqref>AB11:AB71</xm:sqref>
        </x14:dataValidation>
        <x14:dataValidation type="list" allowBlank="1" showInputMessage="1" showErrorMessage="1" xr:uid="{00000000-0002-0000-0100-000001000000}">
          <x14:formula1>
            <xm:f>'Tabla Valoración controles'!$D$7:$D$8</xm:f>
          </x14:formula1>
          <xm:sqref>AC11:AC71</xm:sqref>
        </x14:dataValidation>
        <x14:dataValidation type="list" allowBlank="1" showInputMessage="1" showErrorMessage="1" xr:uid="{00000000-0002-0000-0100-000002000000}">
          <x14:formula1>
            <xm:f>'Tabla Valoración controles'!$D$9:$D$10</xm:f>
          </x14:formula1>
          <xm:sqref>AE11:AE71</xm:sqref>
        </x14:dataValidation>
        <x14:dataValidation type="list" allowBlank="1" showInputMessage="1" showErrorMessage="1" xr:uid="{00000000-0002-0000-0100-000003000000}">
          <x14:formula1>
            <xm:f>'Tabla Valoración controles'!$D$11:$D$12</xm:f>
          </x14:formula1>
          <xm:sqref>AF11:AF71</xm:sqref>
        </x14:dataValidation>
        <x14:dataValidation type="list" allowBlank="1" showInputMessage="1" showErrorMessage="1" xr:uid="{00000000-0002-0000-0100-000004000000}">
          <x14:formula1>
            <xm:f>'Opciones Tratamiento'!$B$9:$B$10</xm:f>
          </x14:formula1>
          <xm:sqref>AZ69:AZ70 AZ66:AZ67 AZ18:AZ19 AZ21:AZ22 AZ24:AZ25 AZ27:AZ28 AZ30:AZ31 AZ33:AZ34 AZ36:AZ37 AZ39:AZ40 AZ42:AZ43 AZ45:AZ46 AZ48:AZ49 AZ51:AZ52 AZ54:AZ55 AZ57:AZ58 AZ60:AZ61 AZ63:AZ64 AZ16</xm:sqref>
        </x14:dataValidation>
        <x14:dataValidation type="list" allowBlank="1" showInputMessage="1" showErrorMessage="1" xr:uid="{00000000-0002-0000-0100-000005000000}">
          <x14:formula1>
            <xm:f>'Tabla Valoración controles'!$D$13:$D$14</xm:f>
          </x14:formula1>
          <xm:sqref>AG11:AG71</xm:sqref>
        </x14:dataValidation>
        <x14:dataValidation type="list" allowBlank="1" showInputMessage="1" showErrorMessage="1" xr:uid="{00000000-0002-0000-0100-000006000000}">
          <x14:formula1>
            <xm:f>'Opciones Tratamiento'!$B$13:$B$19</xm:f>
          </x14:formula1>
          <xm:sqref>J11:J71</xm:sqref>
        </x14:dataValidation>
        <x14:dataValidation type="list" allowBlank="1" showInputMessage="1" showErrorMessage="1" xr:uid="{00000000-0002-0000-0100-000007000000}">
          <x14:formula1>
            <xm:f>'Opciones Tratamiento'!$E$2:$E$4</xm:f>
          </x14:formula1>
          <xm:sqref>C11:C71 D15:D71</xm:sqref>
        </x14:dataValidation>
        <x14:dataValidation type="list" allowBlank="1" showInputMessage="1" showErrorMessage="1" xr:uid="{00000000-0002-0000-0100-000008000000}">
          <x14:formula1>
            <xm:f>'Opciones Tratamiento'!$B$2:$B$5</xm:f>
          </x14:formula1>
          <xm:sqref>AN11:AN71</xm:sqref>
        </x14:dataValidation>
        <x14:dataValidation type="list" allowBlank="1" showInputMessage="1" showErrorMessage="1" xr:uid="{00000000-0002-0000-0100-000009000000}">
          <x14:formula1>
            <xm:f>'Tabla Impacto'!$F$210:$F$221</xm:f>
          </x14:formula1>
          <xm:sqref>N11:N71</xm:sqref>
        </x14:dataValidation>
        <x14:dataValidation type="custom" allowBlank="1" showInputMessage="1" showErrorMessage="1" error="Recuerde que las acciones se generan bajo la medida de mitigar el riesgo" xr:uid="{00000000-0002-0000-0100-00000A000000}">
          <x14:formula1>
            <xm:f>IF(OR(AN16='Opciones Tratamiento'!$B$2,AN16='Opciones Tratamiento'!$B$3,AN16='Opciones Tratamiento'!$B$4),ISBLANK(AN16),ISTEXT(AN16))</xm:f>
          </x14:formula1>
          <xm:sqref>AU16:AU71</xm:sqref>
        </x14:dataValidation>
        <x14:dataValidation type="custom" allowBlank="1" showInputMessage="1" showErrorMessage="1" error="Recuerde que las acciones se generan bajo la medida de mitigar el riesgo" xr:uid="{00000000-0002-0000-0100-00000B000000}">
          <x14:formula1>
            <xm:f>IF(OR(AN16='Opciones Tratamiento'!$B$2,AN16='Opciones Tratamiento'!$B$3,AN16='Opciones Tratamiento'!$B$4),ISBLANK(AN16),ISTEXT(AN16))</xm:f>
          </x14:formula1>
          <xm:sqref>AV16:AV71</xm:sqref>
        </x14:dataValidation>
        <x14:dataValidation type="custom" allowBlank="1" showInputMessage="1" showErrorMessage="1" error="Recuerde que las acciones se generan bajo la medida de mitigar el riesgo" xr:uid="{00000000-0002-0000-0100-00000C000000}">
          <x14:formula1>
            <xm:f>IF(OR(AN16='Opciones Tratamiento'!$B$2,AN16='Opciones Tratamiento'!$B$3,AN16='Opciones Tratamiento'!$B$4),ISBLANK(AN16),ISTEXT(AN16))</xm:f>
          </x14:formula1>
          <xm:sqref>AW16:AW71</xm:sqref>
        </x14:dataValidation>
        <x14:dataValidation type="custom" allowBlank="1" showInputMessage="1" showErrorMessage="1" error="Recuerde que las acciones se generan bajo la medida de mitigar el riesgo" xr:uid="{00000000-0002-0000-0100-00000D000000}">
          <x14:formula1>
            <xm:f>IF(OR(AN16='Opciones Tratamiento'!$B$2,AN16='Opciones Tratamiento'!$B$3,AN16='Opciones Tratamiento'!$B$4),ISBLANK(AN16),ISTEXT(AN16))</xm:f>
          </x14:formula1>
          <xm:sqref>AX16:AX71</xm:sqref>
        </x14:dataValidation>
        <x14:dataValidation type="custom" allowBlank="1" showInputMessage="1" showErrorMessage="1" error="Recuerde que las acciones se generan bajo la medida de mitigar el riesgo" xr:uid="{00000000-0002-0000-0100-00000E000000}">
          <x14:formula1>
            <xm:f>IF(OR(AN16='Opciones Tratamiento'!$B$2,AN16='Opciones Tratamiento'!$B$3,AN16='Opciones Tratamiento'!$B$4),ISBLANK(AN16),ISTEXT(AN16))</xm:f>
          </x14:formula1>
          <xm:sqref>AY16:AY71</xm:sqref>
        </x14:dataValidation>
        <x14:dataValidation type="custom" allowBlank="1" showInputMessage="1" showErrorMessage="1" error="Recuerde que las acciones se generan bajo la medida de mitigar el riesgo" xr:uid="{00000000-0002-0000-0100-000010000000}">
          <x14:formula1>
            <xm:f>IF(OR(AN11='C:\Users\YOHASKY\AppData\Local\Temp\Rar$DIa7488.1270\[Anexo 65. Mapa De Riesgos Gestión De Educación Ambiental (26-11-2021).xlsx]Opciones Tratamiento'!#REF!,AN11='C:\Users\YOHASKY\AppData\Local\Temp\Rar$DIa7488.1270\[Anexo 65. Mapa De Riesgos Gestión De Educación Ambiental (26-11-2021).xlsx]Opciones Tratamiento'!#REF!,AN11='C:\Users\YOHASKY\AppData\Local\Temp\Rar$DIa7488.1270\[Anexo 65. Mapa De Riesgos Gestión De Educación Ambiental (26-11-2021).xlsx]Opciones Tratamiento'!#REF!),ISBLANK(AN11),ISTEXT(AN11))</xm:f>
          </x14:formula1>
          <xm:sqref>AX11:AX15</xm:sqref>
        </x14:dataValidation>
        <x14:dataValidation type="custom" allowBlank="1" showInputMessage="1" showErrorMessage="1" error="Recuerde que las acciones se generan bajo la medida de mitigar el riesgo" xr:uid="{00000000-0002-0000-0100-000011000000}">
          <x14:formula1>
            <xm:f>IF(OR(AN11='C:\Users\YOHASKY\AppData\Local\Temp\Rar$DIa7488.1270\[Anexo 65. Mapa De Riesgos Gestión De Educación Ambiental (26-11-2021).xlsx]Opciones Tratamiento'!#REF!,AN11='C:\Users\YOHASKY\AppData\Local\Temp\Rar$DIa7488.1270\[Anexo 65. Mapa De Riesgos Gestión De Educación Ambiental (26-11-2021).xlsx]Opciones Tratamiento'!#REF!,AN11='C:\Users\YOHASKY\AppData\Local\Temp\Rar$DIa7488.1270\[Anexo 65. Mapa De Riesgos Gestión De Educación Ambiental (26-11-2021).xlsx]Opciones Tratamiento'!#REF!),ISBLANK(AN11),ISTEXT(AN11))</xm:f>
          </x14:formula1>
          <xm:sqref>AV11:AV13 AV15</xm:sqref>
        </x14:dataValidation>
        <x14:dataValidation type="custom" allowBlank="1" showInputMessage="1" showErrorMessage="1" error="Recuerde que las acciones se generan bajo la medida de mitigar el riesgo" xr:uid="{00000000-0002-0000-0100-000012000000}">
          <x14:formula1>
            <xm:f>IF(OR(AN12='C:\Users\YOHASKY\AppData\Local\Temp\Rar$DIa7488.1270\[Anexo 65. Mapa De Riesgos Gestión De Educación Ambiental (26-11-2021).xlsx]Opciones Tratamiento'!#REF!,AN12='C:\Users\YOHASKY\AppData\Local\Temp\Rar$DIa7488.1270\[Anexo 65. Mapa De Riesgos Gestión De Educación Ambiental (26-11-2021).xlsx]Opciones Tratamiento'!#REF!,AN12='C:\Users\YOHASKY\AppData\Local\Temp\Rar$DIa7488.1270\[Anexo 65. Mapa De Riesgos Gestión De Educación Ambiental (26-11-2021).xlsx]Opciones Tratamiento'!#REF!),ISBLANK(AN12),ISTEXT(AN12))</xm:f>
          </x14:formula1>
          <xm:sqref>AU12:AU15</xm:sqref>
        </x14:dataValidation>
        <x14:dataValidation type="list" allowBlank="1" showInputMessage="1" showErrorMessage="1" xr:uid="{00000000-0002-0000-0100-000013000000}">
          <x14:formula1>
            <xm:f>'E:\Mapas de riesgos_2025\[2025_ PCE_3_Mapa de Riesgos y Oportunidades_ Proceso Gestión y Mejora del Sistema.xlsx]Opciones Tratamiento'!#REF!</xm:f>
          </x14:formula1>
          <xm:sqref>AO32:AT59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row>
    <row r="2" spans="1:99" ht="18" customHeight="1" x14ac:dyDescent="0.25">
      <c r="A2" s="78"/>
      <c r="B2" s="434" t="s">
        <v>147</v>
      </c>
      <c r="C2" s="434"/>
      <c r="D2" s="434"/>
      <c r="E2" s="434"/>
      <c r="F2" s="434"/>
      <c r="G2" s="434"/>
      <c r="H2" s="434"/>
      <c r="I2" s="434"/>
      <c r="J2" s="402" t="s">
        <v>15</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row>
    <row r="3" spans="1:99" ht="18.75" customHeight="1" x14ac:dyDescent="0.25">
      <c r="A3" s="78"/>
      <c r="B3" s="434"/>
      <c r="C3" s="434"/>
      <c r="D3" s="434"/>
      <c r="E3" s="434"/>
      <c r="F3" s="434"/>
      <c r="G3" s="434"/>
      <c r="H3" s="434"/>
      <c r="I3" s="434"/>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row>
    <row r="4" spans="1:99" ht="15" customHeight="1" x14ac:dyDescent="0.25">
      <c r="A4" s="78"/>
      <c r="B4" s="434"/>
      <c r="C4" s="434"/>
      <c r="D4" s="434"/>
      <c r="E4" s="434"/>
      <c r="F4" s="434"/>
      <c r="G4" s="434"/>
      <c r="H4" s="434"/>
      <c r="I4" s="434"/>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row>
    <row r="5" spans="1:99" ht="15.75" thickBot="1" x14ac:dyDescent="0.3">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row>
    <row r="6" spans="1:99" ht="15" customHeight="1" x14ac:dyDescent="0.25">
      <c r="A6" s="78"/>
      <c r="B6" s="349" t="s">
        <v>101</v>
      </c>
      <c r="C6" s="349"/>
      <c r="D6" s="350"/>
      <c r="E6" s="387" t="s">
        <v>148</v>
      </c>
      <c r="F6" s="388"/>
      <c r="G6" s="388"/>
      <c r="H6" s="388"/>
      <c r="I6" s="389"/>
      <c r="J6" s="398" t="str">
        <f>IF(AND('Mapa final'!$L$11="Muy Alta",'Mapa final'!$P$11="Leve"),CONCATENATE("R",'Mapa final'!$A$11),"")</f>
        <v/>
      </c>
      <c r="K6" s="399"/>
      <c r="L6" s="399" t="str">
        <f>IF(AND('Mapa final'!$L$18="Muy Alta",'Mapa final'!$P$18="Leve"),CONCATENATE("R",'Mapa final'!$A$18),"")</f>
        <v/>
      </c>
      <c r="M6" s="399"/>
      <c r="N6" s="399" t="str">
        <f>IF(AND('Mapa final'!$L$24="Muy Alta",'Mapa final'!$P$24="Leve"),CONCATENATE("R",'Mapa final'!$A$24),"")</f>
        <v/>
      </c>
      <c r="O6" s="401"/>
      <c r="P6" s="398" t="str">
        <f>IF(AND('Mapa final'!$L$11="Muy Alta",'Mapa final'!$P$11="Menor"),CONCATENATE("R",'Mapa final'!$A$11),"")</f>
        <v/>
      </c>
      <c r="Q6" s="399"/>
      <c r="R6" s="399" t="str">
        <f>IF(AND('Mapa final'!$L$18="Muy Alta",'Mapa final'!$P$18="Menor"),CONCATENATE("R",'Mapa final'!$A$18),"")</f>
        <v/>
      </c>
      <c r="S6" s="399"/>
      <c r="T6" s="399" t="str">
        <f>IF(AND('Mapa final'!$L$24="Muy Alta",'Mapa final'!$P$24="Menor"),CONCATENATE("R",'Mapa final'!$A$24),"")</f>
        <v/>
      </c>
      <c r="U6" s="401"/>
      <c r="V6" s="398" t="str">
        <f>IF(AND('Mapa final'!$L$11="Muy Alta",'Mapa final'!$P$11="Moderado"),CONCATENATE("R",'Mapa final'!$A$11),"")</f>
        <v/>
      </c>
      <c r="W6" s="399"/>
      <c r="X6" s="399" t="str">
        <f>IF(AND('Mapa final'!$L$18="Muy Alta",'Mapa final'!$P$18="Moderado"),CONCATENATE("R",'Mapa final'!$A$18),"")</f>
        <v/>
      </c>
      <c r="Y6" s="399"/>
      <c r="Z6" s="399" t="str">
        <f>IF(AND('Mapa final'!$L$24="Muy Alta",'Mapa final'!$P$24="Moderado"),CONCATENATE("R",'Mapa final'!$A$24),"")</f>
        <v/>
      </c>
      <c r="AA6" s="401"/>
      <c r="AB6" s="398" t="str">
        <f>IF(AND('Mapa final'!$L$11="Muy Alta",'Mapa final'!$P$11="Mayor"),CONCATENATE("R",'Mapa final'!$A$11),"")</f>
        <v/>
      </c>
      <c r="AC6" s="399"/>
      <c r="AD6" s="399" t="str">
        <f>IF(AND('Mapa final'!$L$18="Muy Alta",'Mapa final'!$P$18="Mayor"),CONCATENATE("R",'Mapa final'!$A$18),"")</f>
        <v/>
      </c>
      <c r="AE6" s="399"/>
      <c r="AF6" s="399" t="str">
        <f>IF(AND('Mapa final'!$L$24="Muy Alta",'Mapa final'!$P$24="Mayor"),CONCATENATE("R",'Mapa final'!$A$24),"")</f>
        <v/>
      </c>
      <c r="AG6" s="401"/>
      <c r="AH6" s="413" t="str">
        <f>IF(AND('Mapa final'!$L$11="Muy Alta",'Mapa final'!$P$11="Catastrófico"),CONCATENATE("R",'Mapa final'!$A$11),"")</f>
        <v/>
      </c>
      <c r="AI6" s="414"/>
      <c r="AJ6" s="414" t="str">
        <f>IF(AND('Mapa final'!$L$18="Muy Alta",'Mapa final'!$P$18="Catastrófico"),CONCATENATE("R",'Mapa final'!$A$18),"")</f>
        <v/>
      </c>
      <c r="AK6" s="414"/>
      <c r="AL6" s="414" t="str">
        <f>IF(AND('Mapa final'!$L$24="Muy Alta",'Mapa final'!$P$24="Catastrófico"),CONCATENATE("R",'Mapa final'!$A$24),"")</f>
        <v/>
      </c>
      <c r="AM6" s="415"/>
      <c r="AO6" s="351" t="s">
        <v>149</v>
      </c>
      <c r="AP6" s="352"/>
      <c r="AQ6" s="352"/>
      <c r="AR6" s="352"/>
      <c r="AS6" s="352"/>
      <c r="AT6" s="353"/>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row>
    <row r="7" spans="1:99" ht="15" customHeight="1" x14ac:dyDescent="0.25">
      <c r="A7" s="78"/>
      <c r="B7" s="349"/>
      <c r="C7" s="349"/>
      <c r="D7" s="350"/>
      <c r="E7" s="390"/>
      <c r="F7" s="391"/>
      <c r="G7" s="391"/>
      <c r="H7" s="391"/>
      <c r="I7" s="392"/>
      <c r="J7" s="400"/>
      <c r="K7" s="396"/>
      <c r="L7" s="396"/>
      <c r="M7" s="396"/>
      <c r="N7" s="396"/>
      <c r="O7" s="397"/>
      <c r="P7" s="400"/>
      <c r="Q7" s="396"/>
      <c r="R7" s="396"/>
      <c r="S7" s="396"/>
      <c r="T7" s="396"/>
      <c r="U7" s="397"/>
      <c r="V7" s="400"/>
      <c r="W7" s="396"/>
      <c r="X7" s="396"/>
      <c r="Y7" s="396"/>
      <c r="Z7" s="396"/>
      <c r="AA7" s="397"/>
      <c r="AB7" s="400"/>
      <c r="AC7" s="396"/>
      <c r="AD7" s="396"/>
      <c r="AE7" s="396"/>
      <c r="AF7" s="396"/>
      <c r="AG7" s="397"/>
      <c r="AH7" s="407"/>
      <c r="AI7" s="408"/>
      <c r="AJ7" s="408"/>
      <c r="AK7" s="408"/>
      <c r="AL7" s="408"/>
      <c r="AM7" s="409"/>
      <c r="AN7" s="78"/>
      <c r="AO7" s="354"/>
      <c r="AP7" s="355"/>
      <c r="AQ7" s="355"/>
      <c r="AR7" s="355"/>
      <c r="AS7" s="355"/>
      <c r="AT7" s="356"/>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row>
    <row r="8" spans="1:99" ht="15" customHeight="1" x14ac:dyDescent="0.25">
      <c r="A8" s="78"/>
      <c r="B8" s="349"/>
      <c r="C8" s="349"/>
      <c r="D8" s="350"/>
      <c r="E8" s="390"/>
      <c r="F8" s="391"/>
      <c r="G8" s="391"/>
      <c r="H8" s="391"/>
      <c r="I8" s="392"/>
      <c r="J8" s="400" t="str">
        <f>IF(AND('Mapa final'!$L$30="Muy Alta",'Mapa final'!$P$30="Leve"),CONCATENATE("R",'Mapa final'!$A$30),"")</f>
        <v/>
      </c>
      <c r="K8" s="396"/>
      <c r="L8" s="396" t="str">
        <f>IF(AND('Mapa final'!$L$36="Muy Alta",'Mapa final'!$P$36="Leve"),CONCATENATE("R",'Mapa final'!$A$36),"")</f>
        <v/>
      </c>
      <c r="M8" s="396"/>
      <c r="N8" s="396" t="str">
        <f>IF(AND('Mapa final'!$L$42="Muy Alta",'Mapa final'!$P$42="Leve"),CONCATENATE("R",'Mapa final'!$A$42),"")</f>
        <v/>
      </c>
      <c r="O8" s="397"/>
      <c r="P8" s="400" t="str">
        <f>IF(AND('Mapa final'!$L$30="Muy Alta",'Mapa final'!$P$30="Menor"),CONCATENATE("R",'Mapa final'!$A$30),"")</f>
        <v/>
      </c>
      <c r="Q8" s="396"/>
      <c r="R8" s="396" t="str">
        <f>IF(AND('Mapa final'!$L$36="Muy Alta",'Mapa final'!$P$36="Menor"),CONCATENATE("R",'Mapa final'!$A$36),"")</f>
        <v/>
      </c>
      <c r="S8" s="396"/>
      <c r="T8" s="396" t="str">
        <f>IF(AND('Mapa final'!$L$42="Muy Alta",'Mapa final'!$P$42="Menor"),CONCATENATE("R",'Mapa final'!$A$42),"")</f>
        <v/>
      </c>
      <c r="U8" s="397"/>
      <c r="V8" s="400" t="str">
        <f>IF(AND('Mapa final'!$L$30="Muy Alta",'Mapa final'!$P$30="Moderado"),CONCATENATE("R",'Mapa final'!$A$30),"")</f>
        <v/>
      </c>
      <c r="W8" s="396"/>
      <c r="X8" s="396" t="str">
        <f>IF(AND('Mapa final'!$L$36="Muy Alta",'Mapa final'!$P$36="Moderado"),CONCATENATE("R",'Mapa final'!$A$36),"")</f>
        <v/>
      </c>
      <c r="Y8" s="396"/>
      <c r="Z8" s="396" t="str">
        <f>IF(AND('Mapa final'!$L$42="Muy Alta",'Mapa final'!$P$42="Moderado"),CONCATENATE("R",'Mapa final'!$A$42),"")</f>
        <v/>
      </c>
      <c r="AA8" s="397"/>
      <c r="AB8" s="400" t="str">
        <f>IF(AND('Mapa final'!$L$30="Muy Alta",'Mapa final'!$P$30="Mayor"),CONCATENATE("R",'Mapa final'!$A$30),"")</f>
        <v/>
      </c>
      <c r="AC8" s="396"/>
      <c r="AD8" s="396" t="str">
        <f>IF(AND('Mapa final'!$L$36="Muy Alta",'Mapa final'!$P$36="Mayor"),CONCATENATE("R",'Mapa final'!$A$36),"")</f>
        <v/>
      </c>
      <c r="AE8" s="396"/>
      <c r="AF8" s="396" t="str">
        <f>IF(AND('Mapa final'!$L$42="Muy Alta",'Mapa final'!$P$42="Mayor"),CONCATENATE("R",'Mapa final'!$A$42),"")</f>
        <v/>
      </c>
      <c r="AG8" s="397"/>
      <c r="AH8" s="407" t="str">
        <f>IF(AND('Mapa final'!$L$30="Muy Alta",'Mapa final'!$P$30="Catastrófico"),CONCATENATE("R",'Mapa final'!$A$30),"")</f>
        <v/>
      </c>
      <c r="AI8" s="408"/>
      <c r="AJ8" s="408" t="str">
        <f>IF(AND('Mapa final'!$L$36="Muy Alta",'Mapa final'!$P$36="Catastrófico"),CONCATENATE("R",'Mapa final'!$A$36),"")</f>
        <v/>
      </c>
      <c r="AK8" s="408"/>
      <c r="AL8" s="408" t="str">
        <f>IF(AND('Mapa final'!$L$42="Muy Alta",'Mapa final'!$P$42="Catastrófico"),CONCATENATE("R",'Mapa final'!$A$42),"")</f>
        <v/>
      </c>
      <c r="AM8" s="409"/>
      <c r="AN8" s="78"/>
      <c r="AO8" s="354"/>
      <c r="AP8" s="355"/>
      <c r="AQ8" s="355"/>
      <c r="AR8" s="355"/>
      <c r="AS8" s="355"/>
      <c r="AT8" s="356"/>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row>
    <row r="9" spans="1:99" ht="15" customHeight="1" x14ac:dyDescent="0.25">
      <c r="A9" s="78"/>
      <c r="B9" s="349"/>
      <c r="C9" s="349"/>
      <c r="D9" s="350"/>
      <c r="E9" s="390"/>
      <c r="F9" s="391"/>
      <c r="G9" s="391"/>
      <c r="H9" s="391"/>
      <c r="I9" s="392"/>
      <c r="J9" s="400"/>
      <c r="K9" s="396"/>
      <c r="L9" s="396"/>
      <c r="M9" s="396"/>
      <c r="N9" s="396"/>
      <c r="O9" s="397"/>
      <c r="P9" s="400"/>
      <c r="Q9" s="396"/>
      <c r="R9" s="396"/>
      <c r="S9" s="396"/>
      <c r="T9" s="396"/>
      <c r="U9" s="397"/>
      <c r="V9" s="400"/>
      <c r="W9" s="396"/>
      <c r="X9" s="396"/>
      <c r="Y9" s="396"/>
      <c r="Z9" s="396"/>
      <c r="AA9" s="397"/>
      <c r="AB9" s="400"/>
      <c r="AC9" s="396"/>
      <c r="AD9" s="396"/>
      <c r="AE9" s="396"/>
      <c r="AF9" s="396"/>
      <c r="AG9" s="397"/>
      <c r="AH9" s="407"/>
      <c r="AI9" s="408"/>
      <c r="AJ9" s="408"/>
      <c r="AK9" s="408"/>
      <c r="AL9" s="408"/>
      <c r="AM9" s="409"/>
      <c r="AN9" s="78"/>
      <c r="AO9" s="354"/>
      <c r="AP9" s="355"/>
      <c r="AQ9" s="355"/>
      <c r="AR9" s="355"/>
      <c r="AS9" s="355"/>
      <c r="AT9" s="356"/>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row>
    <row r="10" spans="1:99" ht="15" customHeight="1" x14ac:dyDescent="0.25">
      <c r="A10" s="78"/>
      <c r="B10" s="349"/>
      <c r="C10" s="349"/>
      <c r="D10" s="350"/>
      <c r="E10" s="390"/>
      <c r="F10" s="391"/>
      <c r="G10" s="391"/>
      <c r="H10" s="391"/>
      <c r="I10" s="392"/>
      <c r="J10" s="400" t="str">
        <f>IF(AND('Mapa final'!$L$48="Muy Alta",'Mapa final'!$P$48="Leve"),CONCATENATE("R",'Mapa final'!$A$48),"")</f>
        <v/>
      </c>
      <c r="K10" s="396"/>
      <c r="L10" s="396" t="str">
        <f>IF(AND('Mapa final'!$L$54="Muy Alta",'Mapa final'!$P$54="Leve"),CONCATENATE("R",'Mapa final'!$A$54),"")</f>
        <v/>
      </c>
      <c r="M10" s="396"/>
      <c r="N10" s="396" t="str">
        <f>IF(AND('Mapa final'!$L$60="Muy Alta",'Mapa final'!$P$60="Leve"),CONCATENATE("R",'Mapa final'!$A$60),"")</f>
        <v/>
      </c>
      <c r="O10" s="397"/>
      <c r="P10" s="400" t="str">
        <f>IF(AND('Mapa final'!$L$48="Muy Alta",'Mapa final'!$P$48="Menor"),CONCATENATE("R",'Mapa final'!$A$48),"")</f>
        <v/>
      </c>
      <c r="Q10" s="396"/>
      <c r="R10" s="396" t="str">
        <f>IF(AND('Mapa final'!$L$54="Muy Alta",'Mapa final'!$P$54="Menor"),CONCATENATE("R",'Mapa final'!$A$54),"")</f>
        <v/>
      </c>
      <c r="S10" s="396"/>
      <c r="T10" s="396" t="str">
        <f>IF(AND('Mapa final'!$L$60="Muy Alta",'Mapa final'!$P$60="Menor"),CONCATENATE("R",'Mapa final'!$A$60),"")</f>
        <v/>
      </c>
      <c r="U10" s="397"/>
      <c r="V10" s="400" t="str">
        <f>IF(AND('Mapa final'!$L$48="Muy Alta",'Mapa final'!$P$48="Moderado"),CONCATENATE("R",'Mapa final'!$A$48),"")</f>
        <v/>
      </c>
      <c r="W10" s="396"/>
      <c r="X10" s="396" t="str">
        <f>IF(AND('Mapa final'!$L$54="Muy Alta",'Mapa final'!$P$54="Moderado"),CONCATENATE("R",'Mapa final'!$A$54),"")</f>
        <v/>
      </c>
      <c r="Y10" s="396"/>
      <c r="Z10" s="396" t="str">
        <f>IF(AND('Mapa final'!$L$60="Muy Alta",'Mapa final'!$P$60="Moderado"),CONCATENATE("R",'Mapa final'!$A$60),"")</f>
        <v/>
      </c>
      <c r="AA10" s="397"/>
      <c r="AB10" s="400" t="str">
        <f>IF(AND('Mapa final'!$L$48="Muy Alta",'Mapa final'!$P$48="Mayor"),CONCATENATE("R",'Mapa final'!$A$48),"")</f>
        <v/>
      </c>
      <c r="AC10" s="396"/>
      <c r="AD10" s="396" t="str">
        <f>IF(AND('Mapa final'!$L$54="Muy Alta",'Mapa final'!$P$54="Mayor"),CONCATENATE("R",'Mapa final'!$A$54),"")</f>
        <v/>
      </c>
      <c r="AE10" s="396"/>
      <c r="AF10" s="396" t="str">
        <f>IF(AND('Mapa final'!$L$60="Muy Alta",'Mapa final'!$P$60="Mayor"),CONCATENATE("R",'Mapa final'!$A$60),"")</f>
        <v/>
      </c>
      <c r="AG10" s="397"/>
      <c r="AH10" s="407" t="str">
        <f>IF(AND('Mapa final'!$L$48="Muy Alta",'Mapa final'!$P$48="Catastrófico"),CONCATENATE("R",'Mapa final'!$A$48),"")</f>
        <v/>
      </c>
      <c r="AI10" s="408"/>
      <c r="AJ10" s="408" t="str">
        <f>IF(AND('Mapa final'!$L$54="Muy Alta",'Mapa final'!$P$54="Catastrófico"),CONCATENATE("R",'Mapa final'!$A$54),"")</f>
        <v/>
      </c>
      <c r="AK10" s="408"/>
      <c r="AL10" s="408" t="str">
        <f>IF(AND('Mapa final'!$L$60="Muy Alta",'Mapa final'!$P$60="Catastrófico"),CONCATENATE("R",'Mapa final'!$A$60),"")</f>
        <v/>
      </c>
      <c r="AM10" s="409"/>
      <c r="AN10" s="78"/>
      <c r="AO10" s="354"/>
      <c r="AP10" s="355"/>
      <c r="AQ10" s="355"/>
      <c r="AR10" s="355"/>
      <c r="AS10" s="355"/>
      <c r="AT10" s="356"/>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row>
    <row r="11" spans="1:99" ht="15" customHeight="1" x14ac:dyDescent="0.25">
      <c r="A11" s="78"/>
      <c r="B11" s="349"/>
      <c r="C11" s="349"/>
      <c r="D11" s="350"/>
      <c r="E11" s="390"/>
      <c r="F11" s="391"/>
      <c r="G11" s="391"/>
      <c r="H11" s="391"/>
      <c r="I11" s="392"/>
      <c r="J11" s="400"/>
      <c r="K11" s="396"/>
      <c r="L11" s="396"/>
      <c r="M11" s="396"/>
      <c r="N11" s="396"/>
      <c r="O11" s="397"/>
      <c r="P11" s="400"/>
      <c r="Q11" s="396"/>
      <c r="R11" s="396"/>
      <c r="S11" s="396"/>
      <c r="T11" s="396"/>
      <c r="U11" s="397"/>
      <c r="V11" s="400"/>
      <c r="W11" s="396"/>
      <c r="X11" s="396"/>
      <c r="Y11" s="396"/>
      <c r="Z11" s="396"/>
      <c r="AA11" s="397"/>
      <c r="AB11" s="400"/>
      <c r="AC11" s="396"/>
      <c r="AD11" s="396"/>
      <c r="AE11" s="396"/>
      <c r="AF11" s="396"/>
      <c r="AG11" s="397"/>
      <c r="AH11" s="407"/>
      <c r="AI11" s="408"/>
      <c r="AJ11" s="408"/>
      <c r="AK11" s="408"/>
      <c r="AL11" s="408"/>
      <c r="AM11" s="409"/>
      <c r="AN11" s="78"/>
      <c r="AO11" s="354"/>
      <c r="AP11" s="355"/>
      <c r="AQ11" s="355"/>
      <c r="AR11" s="355"/>
      <c r="AS11" s="355"/>
      <c r="AT11" s="356"/>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row>
    <row r="12" spans="1:99" ht="15" customHeight="1" x14ac:dyDescent="0.25">
      <c r="A12" s="78"/>
      <c r="B12" s="349"/>
      <c r="C12" s="349"/>
      <c r="D12" s="350"/>
      <c r="E12" s="390"/>
      <c r="F12" s="391"/>
      <c r="G12" s="391"/>
      <c r="H12" s="391"/>
      <c r="I12" s="392"/>
      <c r="J12" s="400" t="str">
        <f>IF(AND('Mapa final'!$L$66="Muy Alta",'Mapa final'!$P$66="Leve"),CONCATENATE("R",'Mapa final'!$A$66),"")</f>
        <v/>
      </c>
      <c r="K12" s="396"/>
      <c r="L12" s="396" t="str">
        <f>IF(AND('Mapa final'!$L$72="Muy Alta",'Mapa final'!$P$72="Leve"),CONCATENATE("R",'Mapa final'!$A$72),"")</f>
        <v/>
      </c>
      <c r="M12" s="396"/>
      <c r="N12" s="396" t="str">
        <f>IF(AND('Mapa final'!$L$78="Muy Alta",'Mapa final'!$P$78="Leve"),CONCATENATE("R",'Mapa final'!$A$78),"")</f>
        <v/>
      </c>
      <c r="O12" s="397"/>
      <c r="P12" s="400" t="str">
        <f>IF(AND('Mapa final'!$L$66="Muy Alta",'Mapa final'!$P$66="Menor"),CONCATENATE("R",'Mapa final'!$A$66),"")</f>
        <v/>
      </c>
      <c r="Q12" s="396"/>
      <c r="R12" s="396" t="str">
        <f>IF(AND('Mapa final'!$L$72="Muy Alta",'Mapa final'!$P$72="Menor"),CONCATENATE("R",'Mapa final'!$A$72),"")</f>
        <v/>
      </c>
      <c r="S12" s="396"/>
      <c r="T12" s="396" t="str">
        <f>IF(AND('Mapa final'!$L$78="Muy Alta",'Mapa final'!$P$78="Menor"),CONCATENATE("R",'Mapa final'!$A$78),"")</f>
        <v/>
      </c>
      <c r="U12" s="397"/>
      <c r="V12" s="400" t="str">
        <f>IF(AND('Mapa final'!$L$66="Muy Alta",'Mapa final'!$P$66="Moderado"),CONCATENATE("R",'Mapa final'!$A$66),"")</f>
        <v/>
      </c>
      <c r="W12" s="396"/>
      <c r="X12" s="396" t="str">
        <f>IF(AND('Mapa final'!$L$72="Muy Alta",'Mapa final'!$P$72="Moderado"),CONCATENATE("R",'Mapa final'!$A$72),"")</f>
        <v/>
      </c>
      <c r="Y12" s="396"/>
      <c r="Z12" s="396" t="str">
        <f>IF(AND('Mapa final'!$L$78="Muy Alta",'Mapa final'!$P$78="Moderado"),CONCATENATE("R",'Mapa final'!$A$78),"")</f>
        <v/>
      </c>
      <c r="AA12" s="397"/>
      <c r="AB12" s="400" t="str">
        <f>IF(AND('Mapa final'!$L$66="Muy Alta",'Mapa final'!$P$66="Mayor"),CONCATENATE("R",'Mapa final'!$A$66),"")</f>
        <v/>
      </c>
      <c r="AC12" s="396"/>
      <c r="AD12" s="396" t="str">
        <f>IF(AND('Mapa final'!$L$72="Muy Alta",'Mapa final'!$P$72="Mayor"),CONCATENATE("R",'Mapa final'!$A$72),"")</f>
        <v/>
      </c>
      <c r="AE12" s="396"/>
      <c r="AF12" s="396" t="str">
        <f>IF(AND('Mapa final'!$L$78="Muy Alta",'Mapa final'!$P$78="Mayor"),CONCATENATE("R",'Mapa final'!$A$78),"")</f>
        <v/>
      </c>
      <c r="AG12" s="397"/>
      <c r="AH12" s="407" t="str">
        <f>IF(AND('Mapa final'!$L$66="Muy Alta",'Mapa final'!$P$66="Catastrófico"),CONCATENATE("R",'Mapa final'!$A$66),"")</f>
        <v/>
      </c>
      <c r="AI12" s="408"/>
      <c r="AJ12" s="408" t="str">
        <f>IF(AND('Mapa final'!$L$72="Muy Alta",'Mapa final'!$P$72="Catastrófico"),CONCATENATE("R",'Mapa final'!$A$72),"")</f>
        <v/>
      </c>
      <c r="AK12" s="408"/>
      <c r="AL12" s="408" t="str">
        <f>IF(AND('Mapa final'!$L$78="Muy Alta",'Mapa final'!$P$78="Catastrófico"),CONCATENATE("R",'Mapa final'!$A$78),"")</f>
        <v/>
      </c>
      <c r="AM12" s="409"/>
      <c r="AN12" s="78"/>
      <c r="AO12" s="354"/>
      <c r="AP12" s="355"/>
      <c r="AQ12" s="355"/>
      <c r="AR12" s="355"/>
      <c r="AS12" s="355"/>
      <c r="AT12" s="356"/>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row>
    <row r="13" spans="1:99" ht="15.75" customHeight="1" thickBot="1" x14ac:dyDescent="0.3">
      <c r="A13" s="78"/>
      <c r="B13" s="349"/>
      <c r="C13" s="349"/>
      <c r="D13" s="350"/>
      <c r="E13" s="393"/>
      <c r="F13" s="394"/>
      <c r="G13" s="394"/>
      <c r="H13" s="394"/>
      <c r="I13" s="395"/>
      <c r="J13" s="400"/>
      <c r="K13" s="396"/>
      <c r="L13" s="396"/>
      <c r="M13" s="396"/>
      <c r="N13" s="396"/>
      <c r="O13" s="397"/>
      <c r="P13" s="400"/>
      <c r="Q13" s="396"/>
      <c r="R13" s="396"/>
      <c r="S13" s="396"/>
      <c r="T13" s="396"/>
      <c r="U13" s="397"/>
      <c r="V13" s="400"/>
      <c r="W13" s="396"/>
      <c r="X13" s="396"/>
      <c r="Y13" s="396"/>
      <c r="Z13" s="396"/>
      <c r="AA13" s="397"/>
      <c r="AB13" s="400"/>
      <c r="AC13" s="396"/>
      <c r="AD13" s="396"/>
      <c r="AE13" s="396"/>
      <c r="AF13" s="396"/>
      <c r="AG13" s="397"/>
      <c r="AH13" s="410"/>
      <c r="AI13" s="411"/>
      <c r="AJ13" s="411"/>
      <c r="AK13" s="411"/>
      <c r="AL13" s="411"/>
      <c r="AM13" s="412"/>
      <c r="AN13" s="78"/>
      <c r="AO13" s="357"/>
      <c r="AP13" s="358"/>
      <c r="AQ13" s="358"/>
      <c r="AR13" s="358"/>
      <c r="AS13" s="358"/>
      <c r="AT13" s="359"/>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row>
    <row r="14" spans="1:99" ht="15" customHeight="1" x14ac:dyDescent="0.25">
      <c r="A14" s="78"/>
      <c r="B14" s="349"/>
      <c r="C14" s="349"/>
      <c r="D14" s="350"/>
      <c r="E14" s="387" t="s">
        <v>150</v>
      </c>
      <c r="F14" s="388"/>
      <c r="G14" s="388"/>
      <c r="H14" s="388"/>
      <c r="I14" s="388"/>
      <c r="J14" s="422" t="str">
        <f>IF(AND('Mapa final'!$L$11="Alta",'Mapa final'!$P$11="Leve"),CONCATENATE("R",'Mapa final'!$A$11),"")</f>
        <v/>
      </c>
      <c r="K14" s="423"/>
      <c r="L14" s="423" t="str">
        <f>IF(AND('Mapa final'!$L$18="Alta",'Mapa final'!$P$18="Leve"),CONCATENATE("R",'Mapa final'!$A$18),"")</f>
        <v/>
      </c>
      <c r="M14" s="423"/>
      <c r="N14" s="423" t="str">
        <f>IF(AND('Mapa final'!$L$24="Alta",'Mapa final'!$P$24="Leve"),CONCATENATE("R",'Mapa final'!$A$24),"")</f>
        <v/>
      </c>
      <c r="O14" s="424"/>
      <c r="P14" s="422" t="str">
        <f>IF(AND('Mapa final'!$L$11="Alta",'Mapa final'!$P$11="Menor"),CONCATENATE("R",'Mapa final'!$A$11),"")</f>
        <v/>
      </c>
      <c r="Q14" s="423"/>
      <c r="R14" s="423" t="str">
        <f>IF(AND('Mapa final'!$L$18="Alta",'Mapa final'!$P$18="Menor"),CONCATENATE("R",'Mapa final'!$A$18),"")</f>
        <v/>
      </c>
      <c r="S14" s="423"/>
      <c r="T14" s="423" t="str">
        <f>IF(AND('Mapa final'!$L$24="Alta",'Mapa final'!$P$24="Menor"),CONCATENATE("R",'Mapa final'!$A$24),"")</f>
        <v/>
      </c>
      <c r="U14" s="424"/>
      <c r="V14" s="398" t="str">
        <f>IF(AND('Mapa final'!$L$11="Alta",'Mapa final'!$P$11="Moderado"),CONCATENATE("R",'Mapa final'!$A$11),"")</f>
        <v/>
      </c>
      <c r="W14" s="399"/>
      <c r="X14" s="399" t="str">
        <f>IF(AND('Mapa final'!$L$18="Alta",'Mapa final'!$P$18="Moderado"),CONCATENATE("R",'Mapa final'!$A$18),"")</f>
        <v/>
      </c>
      <c r="Y14" s="399"/>
      <c r="Z14" s="399" t="str">
        <f>IF(AND('Mapa final'!$L$24="Alta",'Mapa final'!$P$24="Moderado"),CONCATENATE("R",'Mapa final'!$A$24),"")</f>
        <v/>
      </c>
      <c r="AA14" s="401"/>
      <c r="AB14" s="398" t="str">
        <f>IF(AND('Mapa final'!$L$11="Alta",'Mapa final'!$P$11="Mayor"),CONCATENATE("R",'Mapa final'!$A$11),"")</f>
        <v/>
      </c>
      <c r="AC14" s="399"/>
      <c r="AD14" s="399" t="str">
        <f>IF(AND('Mapa final'!$L$18="Alta",'Mapa final'!$P$18="Mayor"),CONCATENATE("R",'Mapa final'!$A$18),"")</f>
        <v/>
      </c>
      <c r="AE14" s="399"/>
      <c r="AF14" s="399" t="str">
        <f>IF(AND('Mapa final'!$L$24="Alta",'Mapa final'!$P$24="Mayor"),CONCATENATE("R",'Mapa final'!$A$24),"")</f>
        <v/>
      </c>
      <c r="AG14" s="401"/>
      <c r="AH14" s="413" t="str">
        <f>IF(AND('Mapa final'!$L$11="Alta",'Mapa final'!$P$11="Catastrófico"),CONCATENATE("R",'Mapa final'!$A$11),"")</f>
        <v/>
      </c>
      <c r="AI14" s="414"/>
      <c r="AJ14" s="414" t="str">
        <f>IF(AND('Mapa final'!$L$18="Alta",'Mapa final'!$P$18="Catastrófico"),CONCATENATE("R",'Mapa final'!$A$18),"")</f>
        <v/>
      </c>
      <c r="AK14" s="414"/>
      <c r="AL14" s="414" t="str">
        <f>IF(AND('Mapa final'!$L$24="Alta",'Mapa final'!$P$24="Catastrófico"),CONCATENATE("R",'Mapa final'!$A$24),"")</f>
        <v/>
      </c>
      <c r="AM14" s="415"/>
      <c r="AN14" s="78"/>
      <c r="AO14" s="360" t="s">
        <v>151</v>
      </c>
      <c r="AP14" s="361"/>
      <c r="AQ14" s="361"/>
      <c r="AR14" s="361"/>
      <c r="AS14" s="361"/>
      <c r="AT14" s="362"/>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row>
    <row r="15" spans="1:99" ht="15" customHeight="1" x14ac:dyDescent="0.25">
      <c r="A15" s="78"/>
      <c r="B15" s="349"/>
      <c r="C15" s="349"/>
      <c r="D15" s="350"/>
      <c r="E15" s="390"/>
      <c r="F15" s="391"/>
      <c r="G15" s="391"/>
      <c r="H15" s="391"/>
      <c r="I15" s="391"/>
      <c r="J15" s="416"/>
      <c r="K15" s="417"/>
      <c r="L15" s="417"/>
      <c r="M15" s="417"/>
      <c r="N15" s="417"/>
      <c r="O15" s="418"/>
      <c r="P15" s="416"/>
      <c r="Q15" s="417"/>
      <c r="R15" s="417"/>
      <c r="S15" s="417"/>
      <c r="T15" s="417"/>
      <c r="U15" s="418"/>
      <c r="V15" s="400"/>
      <c r="W15" s="396"/>
      <c r="X15" s="396"/>
      <c r="Y15" s="396"/>
      <c r="Z15" s="396"/>
      <c r="AA15" s="397"/>
      <c r="AB15" s="400"/>
      <c r="AC15" s="396"/>
      <c r="AD15" s="396"/>
      <c r="AE15" s="396"/>
      <c r="AF15" s="396"/>
      <c r="AG15" s="397"/>
      <c r="AH15" s="407"/>
      <c r="AI15" s="408"/>
      <c r="AJ15" s="408"/>
      <c r="AK15" s="408"/>
      <c r="AL15" s="408"/>
      <c r="AM15" s="409"/>
      <c r="AN15" s="78"/>
      <c r="AO15" s="363"/>
      <c r="AP15" s="364"/>
      <c r="AQ15" s="364"/>
      <c r="AR15" s="364"/>
      <c r="AS15" s="364"/>
      <c r="AT15" s="365"/>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row>
    <row r="16" spans="1:99" ht="15" customHeight="1" x14ac:dyDescent="0.25">
      <c r="A16" s="78"/>
      <c r="B16" s="349"/>
      <c r="C16" s="349"/>
      <c r="D16" s="350"/>
      <c r="E16" s="390"/>
      <c r="F16" s="391"/>
      <c r="G16" s="391"/>
      <c r="H16" s="391"/>
      <c r="I16" s="391"/>
      <c r="J16" s="416" t="str">
        <f>IF(AND('Mapa final'!$L$30="Alta",'Mapa final'!$P$30="Leve"),CONCATENATE("R",'Mapa final'!$A$30),"")</f>
        <v/>
      </c>
      <c r="K16" s="417"/>
      <c r="L16" s="417" t="str">
        <f>IF(AND('Mapa final'!$L$36="Alta",'Mapa final'!$P$36="Leve"),CONCATENATE("R",'Mapa final'!$A$36),"")</f>
        <v/>
      </c>
      <c r="M16" s="417"/>
      <c r="N16" s="417" t="str">
        <f>IF(AND('Mapa final'!$L$42="Alta",'Mapa final'!$P$42="Leve"),CONCATENATE("R",'Mapa final'!$A$42),"")</f>
        <v/>
      </c>
      <c r="O16" s="418"/>
      <c r="P16" s="416" t="str">
        <f>IF(AND('Mapa final'!$L$30="Alta",'Mapa final'!$P$30="Menor"),CONCATENATE("R",'Mapa final'!$A$30),"")</f>
        <v/>
      </c>
      <c r="Q16" s="417"/>
      <c r="R16" s="417" t="str">
        <f>IF(AND('Mapa final'!$L$36="Alta",'Mapa final'!$P$36="Menor"),CONCATENATE("R",'Mapa final'!$A$36),"")</f>
        <v/>
      </c>
      <c r="S16" s="417"/>
      <c r="T16" s="417" t="str">
        <f>IF(AND('Mapa final'!$L$42="Alta",'Mapa final'!$P$42="Menor"),CONCATENATE("R",'Mapa final'!$A$42),"")</f>
        <v/>
      </c>
      <c r="U16" s="418"/>
      <c r="V16" s="400" t="str">
        <f>IF(AND('Mapa final'!$L$30="Alta",'Mapa final'!$P$30="Moderado"),CONCATENATE("R",'Mapa final'!$A$30),"")</f>
        <v/>
      </c>
      <c r="W16" s="396"/>
      <c r="X16" s="396" t="str">
        <f>IF(AND('Mapa final'!$L$36="Alta",'Mapa final'!$P$36="Moderado"),CONCATENATE("R",'Mapa final'!$A$36),"")</f>
        <v/>
      </c>
      <c r="Y16" s="396"/>
      <c r="Z16" s="396" t="str">
        <f>IF(AND('Mapa final'!$L$42="Alta",'Mapa final'!$P$42="Moderado"),CONCATENATE("R",'Mapa final'!$A$42),"")</f>
        <v/>
      </c>
      <c r="AA16" s="397"/>
      <c r="AB16" s="400" t="str">
        <f>IF(AND('Mapa final'!$L$30="Alta",'Mapa final'!$P$30="Mayor"),CONCATENATE("R",'Mapa final'!$A$30),"")</f>
        <v/>
      </c>
      <c r="AC16" s="396"/>
      <c r="AD16" s="396" t="str">
        <f>IF(AND('Mapa final'!$L$36="Alta",'Mapa final'!$P$36="Mayor"),CONCATENATE("R",'Mapa final'!$A$36),"")</f>
        <v/>
      </c>
      <c r="AE16" s="396"/>
      <c r="AF16" s="396" t="str">
        <f>IF(AND('Mapa final'!$L$42="Alta",'Mapa final'!$P$42="Mayor"),CONCATENATE("R",'Mapa final'!$A$42),"")</f>
        <v/>
      </c>
      <c r="AG16" s="397"/>
      <c r="AH16" s="407" t="str">
        <f>IF(AND('Mapa final'!$L$30="Alta",'Mapa final'!$P$30="Catastrófico"),CONCATENATE("R",'Mapa final'!$A$30),"")</f>
        <v/>
      </c>
      <c r="AI16" s="408"/>
      <c r="AJ16" s="408" t="str">
        <f>IF(AND('Mapa final'!$L$36="Alta",'Mapa final'!$P$36="Catastrófico"),CONCATENATE("R",'Mapa final'!$A$36),"")</f>
        <v/>
      </c>
      <c r="AK16" s="408"/>
      <c r="AL16" s="408" t="str">
        <f>IF(AND('Mapa final'!$L$42="Alta",'Mapa final'!$P$42="Catastrófico"),CONCATENATE("R",'Mapa final'!$A$42),"")</f>
        <v/>
      </c>
      <c r="AM16" s="409"/>
      <c r="AN16" s="78"/>
      <c r="AO16" s="363"/>
      <c r="AP16" s="364"/>
      <c r="AQ16" s="364"/>
      <c r="AR16" s="364"/>
      <c r="AS16" s="364"/>
      <c r="AT16" s="365"/>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row>
    <row r="17" spans="1:80" ht="15" customHeight="1" x14ac:dyDescent="0.25">
      <c r="A17" s="78"/>
      <c r="B17" s="349"/>
      <c r="C17" s="349"/>
      <c r="D17" s="350"/>
      <c r="E17" s="390"/>
      <c r="F17" s="391"/>
      <c r="G17" s="391"/>
      <c r="H17" s="391"/>
      <c r="I17" s="391"/>
      <c r="J17" s="416"/>
      <c r="K17" s="417"/>
      <c r="L17" s="417"/>
      <c r="M17" s="417"/>
      <c r="N17" s="417"/>
      <c r="O17" s="418"/>
      <c r="P17" s="416"/>
      <c r="Q17" s="417"/>
      <c r="R17" s="417"/>
      <c r="S17" s="417"/>
      <c r="T17" s="417"/>
      <c r="U17" s="418"/>
      <c r="V17" s="400"/>
      <c r="W17" s="396"/>
      <c r="X17" s="396"/>
      <c r="Y17" s="396"/>
      <c r="Z17" s="396"/>
      <c r="AA17" s="397"/>
      <c r="AB17" s="400"/>
      <c r="AC17" s="396"/>
      <c r="AD17" s="396"/>
      <c r="AE17" s="396"/>
      <c r="AF17" s="396"/>
      <c r="AG17" s="397"/>
      <c r="AH17" s="407"/>
      <c r="AI17" s="408"/>
      <c r="AJ17" s="408"/>
      <c r="AK17" s="408"/>
      <c r="AL17" s="408"/>
      <c r="AM17" s="409"/>
      <c r="AN17" s="78"/>
      <c r="AO17" s="363"/>
      <c r="AP17" s="364"/>
      <c r="AQ17" s="364"/>
      <c r="AR17" s="364"/>
      <c r="AS17" s="364"/>
      <c r="AT17" s="365"/>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row>
    <row r="18" spans="1:80" ht="15" customHeight="1" x14ac:dyDescent="0.25">
      <c r="A18" s="78"/>
      <c r="B18" s="349"/>
      <c r="C18" s="349"/>
      <c r="D18" s="350"/>
      <c r="E18" s="390"/>
      <c r="F18" s="391"/>
      <c r="G18" s="391"/>
      <c r="H18" s="391"/>
      <c r="I18" s="391"/>
      <c r="J18" s="416" t="str">
        <f>IF(AND('Mapa final'!$L$48="Alta",'Mapa final'!$P$48="Leve"),CONCATENATE("R",'Mapa final'!$A$48),"")</f>
        <v/>
      </c>
      <c r="K18" s="417"/>
      <c r="L18" s="417" t="str">
        <f>IF(AND('Mapa final'!$L$54="Alta",'Mapa final'!$P$54="Leve"),CONCATENATE("R",'Mapa final'!$A$54),"")</f>
        <v/>
      </c>
      <c r="M18" s="417"/>
      <c r="N18" s="417" t="str">
        <f>IF(AND('Mapa final'!$L$60="Alta",'Mapa final'!$P$60="Leve"),CONCATENATE("R",'Mapa final'!$A$60),"")</f>
        <v/>
      </c>
      <c r="O18" s="418"/>
      <c r="P18" s="416" t="str">
        <f>IF(AND('Mapa final'!$L$48="Alta",'Mapa final'!$P$48="Menor"),CONCATENATE("R",'Mapa final'!$A$48),"")</f>
        <v/>
      </c>
      <c r="Q18" s="417"/>
      <c r="R18" s="417" t="str">
        <f>IF(AND('Mapa final'!$L$54="Alta",'Mapa final'!$P$54="Menor"),CONCATENATE("R",'Mapa final'!$A$54),"")</f>
        <v/>
      </c>
      <c r="S18" s="417"/>
      <c r="T18" s="417" t="str">
        <f>IF(AND('Mapa final'!$L$60="Alta",'Mapa final'!$P$60="Menor"),CONCATENATE("R",'Mapa final'!$A$60),"")</f>
        <v/>
      </c>
      <c r="U18" s="418"/>
      <c r="V18" s="400" t="str">
        <f>IF(AND('Mapa final'!$L$48="Alta",'Mapa final'!$P$48="Moderado"),CONCATENATE("R",'Mapa final'!$A$48),"")</f>
        <v/>
      </c>
      <c r="W18" s="396"/>
      <c r="X18" s="396" t="str">
        <f>IF(AND('Mapa final'!$L$54="Alta",'Mapa final'!$P$54="Moderado"),CONCATENATE("R",'Mapa final'!$A$54),"")</f>
        <v/>
      </c>
      <c r="Y18" s="396"/>
      <c r="Z18" s="396" t="str">
        <f>IF(AND('Mapa final'!$L$60="Alta",'Mapa final'!$P$60="Moderado"),CONCATENATE("R",'Mapa final'!$A$60),"")</f>
        <v/>
      </c>
      <c r="AA18" s="397"/>
      <c r="AB18" s="400" t="str">
        <f>IF(AND('Mapa final'!$L$48="Alta",'Mapa final'!$P$48="Mayor"),CONCATENATE("R",'Mapa final'!$A$48),"")</f>
        <v/>
      </c>
      <c r="AC18" s="396"/>
      <c r="AD18" s="396" t="str">
        <f>IF(AND('Mapa final'!$L$54="Alta",'Mapa final'!$P$54="Mayor"),CONCATENATE("R",'Mapa final'!$A$54),"")</f>
        <v/>
      </c>
      <c r="AE18" s="396"/>
      <c r="AF18" s="396" t="str">
        <f>IF(AND('Mapa final'!$L$60="Alta",'Mapa final'!$P$60="Mayor"),CONCATENATE("R",'Mapa final'!$A$60),"")</f>
        <v/>
      </c>
      <c r="AG18" s="397"/>
      <c r="AH18" s="407" t="str">
        <f>IF(AND('Mapa final'!$L$48="Alta",'Mapa final'!$P$48="Catastrófico"),CONCATENATE("R",'Mapa final'!$A$48),"")</f>
        <v/>
      </c>
      <c r="AI18" s="408"/>
      <c r="AJ18" s="408" t="str">
        <f>IF(AND('Mapa final'!$L$54="Alta",'Mapa final'!$P$54="Catastrófico"),CONCATENATE("R",'Mapa final'!$A$54),"")</f>
        <v/>
      </c>
      <c r="AK18" s="408"/>
      <c r="AL18" s="408" t="str">
        <f>IF(AND('Mapa final'!$L$60="Alta",'Mapa final'!$P$60="Catastrófico"),CONCATENATE("R",'Mapa final'!$A$60),"")</f>
        <v/>
      </c>
      <c r="AM18" s="409"/>
      <c r="AN18" s="78"/>
      <c r="AO18" s="363"/>
      <c r="AP18" s="364"/>
      <c r="AQ18" s="364"/>
      <c r="AR18" s="364"/>
      <c r="AS18" s="364"/>
      <c r="AT18" s="365"/>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row>
    <row r="19" spans="1:80" ht="15" customHeight="1" x14ac:dyDescent="0.25">
      <c r="A19" s="78"/>
      <c r="B19" s="349"/>
      <c r="C19" s="349"/>
      <c r="D19" s="350"/>
      <c r="E19" s="390"/>
      <c r="F19" s="391"/>
      <c r="G19" s="391"/>
      <c r="H19" s="391"/>
      <c r="I19" s="391"/>
      <c r="J19" s="416"/>
      <c r="K19" s="417"/>
      <c r="L19" s="417"/>
      <c r="M19" s="417"/>
      <c r="N19" s="417"/>
      <c r="O19" s="418"/>
      <c r="P19" s="416"/>
      <c r="Q19" s="417"/>
      <c r="R19" s="417"/>
      <c r="S19" s="417"/>
      <c r="T19" s="417"/>
      <c r="U19" s="418"/>
      <c r="V19" s="400"/>
      <c r="W19" s="396"/>
      <c r="X19" s="396"/>
      <c r="Y19" s="396"/>
      <c r="Z19" s="396"/>
      <c r="AA19" s="397"/>
      <c r="AB19" s="400"/>
      <c r="AC19" s="396"/>
      <c r="AD19" s="396"/>
      <c r="AE19" s="396"/>
      <c r="AF19" s="396"/>
      <c r="AG19" s="397"/>
      <c r="AH19" s="407"/>
      <c r="AI19" s="408"/>
      <c r="AJ19" s="408"/>
      <c r="AK19" s="408"/>
      <c r="AL19" s="408"/>
      <c r="AM19" s="409"/>
      <c r="AN19" s="78"/>
      <c r="AO19" s="363"/>
      <c r="AP19" s="364"/>
      <c r="AQ19" s="364"/>
      <c r="AR19" s="364"/>
      <c r="AS19" s="364"/>
      <c r="AT19" s="365"/>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row>
    <row r="20" spans="1:80" ht="15" customHeight="1" x14ac:dyDescent="0.25">
      <c r="A20" s="78"/>
      <c r="B20" s="349"/>
      <c r="C20" s="349"/>
      <c r="D20" s="350"/>
      <c r="E20" s="390"/>
      <c r="F20" s="391"/>
      <c r="G20" s="391"/>
      <c r="H20" s="391"/>
      <c r="I20" s="391"/>
      <c r="J20" s="416" t="str">
        <f>IF(AND('Mapa final'!$L$66="Alta",'Mapa final'!$P$66="Leve"),CONCATENATE("R",'Mapa final'!$A$66),"")</f>
        <v/>
      </c>
      <c r="K20" s="417"/>
      <c r="L20" s="417" t="str">
        <f>IF(AND('Mapa final'!$L$72="Alta",'Mapa final'!$P$72="Leve"),CONCATENATE("R",'Mapa final'!$A$72),"")</f>
        <v/>
      </c>
      <c r="M20" s="417"/>
      <c r="N20" s="417" t="str">
        <f>IF(AND('Mapa final'!$L$78="Alta",'Mapa final'!$P$78="Leve"),CONCATENATE("R",'Mapa final'!$A$78),"")</f>
        <v/>
      </c>
      <c r="O20" s="418"/>
      <c r="P20" s="416" t="str">
        <f>IF(AND('Mapa final'!$L$66="Alta",'Mapa final'!$P$66="Menor"),CONCATENATE("R",'Mapa final'!$A$66),"")</f>
        <v/>
      </c>
      <c r="Q20" s="417"/>
      <c r="R20" s="417" t="str">
        <f>IF(AND('Mapa final'!$L$72="Alta",'Mapa final'!$P$72="Menor"),CONCATENATE("R",'Mapa final'!$A$72),"")</f>
        <v/>
      </c>
      <c r="S20" s="417"/>
      <c r="T20" s="417" t="str">
        <f>IF(AND('Mapa final'!$L$78="Alta",'Mapa final'!$P$78="Menor"),CONCATENATE("R",'Mapa final'!$A$78),"")</f>
        <v/>
      </c>
      <c r="U20" s="418"/>
      <c r="V20" s="400" t="str">
        <f>IF(AND('Mapa final'!$L$66="Alta",'Mapa final'!$P$66="Moderado"),CONCATENATE("R",'Mapa final'!$A$66),"")</f>
        <v/>
      </c>
      <c r="W20" s="396"/>
      <c r="X20" s="396" t="str">
        <f>IF(AND('Mapa final'!$L$72="Alta",'Mapa final'!$P$72="Moderado"),CONCATENATE("R",'Mapa final'!$A$72),"")</f>
        <v/>
      </c>
      <c r="Y20" s="396"/>
      <c r="Z20" s="396" t="str">
        <f>IF(AND('Mapa final'!$L$78="Alta",'Mapa final'!$P$78="Moderado"),CONCATENATE("R",'Mapa final'!$A$78),"")</f>
        <v/>
      </c>
      <c r="AA20" s="397"/>
      <c r="AB20" s="400" t="str">
        <f>IF(AND('Mapa final'!$L$66="Alta",'Mapa final'!$P$66="Mayor"),CONCATENATE("R",'Mapa final'!$A$66),"")</f>
        <v/>
      </c>
      <c r="AC20" s="396"/>
      <c r="AD20" s="396" t="str">
        <f>IF(AND('Mapa final'!$L$72="Alta",'Mapa final'!$P$72="Mayor"),CONCATENATE("R",'Mapa final'!$A$72),"")</f>
        <v/>
      </c>
      <c r="AE20" s="396"/>
      <c r="AF20" s="396" t="str">
        <f>IF(AND('Mapa final'!$L$78="Alta",'Mapa final'!$P$78="Mayor"),CONCATENATE("R",'Mapa final'!$A$78),"")</f>
        <v/>
      </c>
      <c r="AG20" s="397"/>
      <c r="AH20" s="407" t="str">
        <f>IF(AND('Mapa final'!$L$66="Alta",'Mapa final'!$P$66="Catastrófico"),CONCATENATE("R",'Mapa final'!$A$66),"")</f>
        <v/>
      </c>
      <c r="AI20" s="408"/>
      <c r="AJ20" s="408" t="str">
        <f>IF(AND('Mapa final'!$L$72="Alta",'Mapa final'!$P$72="Catastrófico"),CONCATENATE("R",'Mapa final'!$A$72),"")</f>
        <v/>
      </c>
      <c r="AK20" s="408"/>
      <c r="AL20" s="408" t="str">
        <f>IF(AND('Mapa final'!$L$78="Alta",'Mapa final'!$P$78="Catastrófico"),CONCATENATE("R",'Mapa final'!$A$78),"")</f>
        <v/>
      </c>
      <c r="AM20" s="409"/>
      <c r="AN20" s="78"/>
      <c r="AO20" s="363"/>
      <c r="AP20" s="364"/>
      <c r="AQ20" s="364"/>
      <c r="AR20" s="364"/>
      <c r="AS20" s="364"/>
      <c r="AT20" s="365"/>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row>
    <row r="21" spans="1:80" ht="15.75" customHeight="1" thickBot="1" x14ac:dyDescent="0.3">
      <c r="A21" s="78"/>
      <c r="B21" s="349"/>
      <c r="C21" s="349"/>
      <c r="D21" s="350"/>
      <c r="E21" s="393"/>
      <c r="F21" s="394"/>
      <c r="G21" s="394"/>
      <c r="H21" s="394"/>
      <c r="I21" s="394"/>
      <c r="J21" s="419"/>
      <c r="K21" s="420"/>
      <c r="L21" s="420"/>
      <c r="M21" s="420"/>
      <c r="N21" s="420"/>
      <c r="O21" s="421"/>
      <c r="P21" s="419"/>
      <c r="Q21" s="420"/>
      <c r="R21" s="420"/>
      <c r="S21" s="420"/>
      <c r="T21" s="420"/>
      <c r="U21" s="421"/>
      <c r="V21" s="404"/>
      <c r="W21" s="405"/>
      <c r="X21" s="405"/>
      <c r="Y21" s="405"/>
      <c r="Z21" s="405"/>
      <c r="AA21" s="406"/>
      <c r="AB21" s="404"/>
      <c r="AC21" s="405"/>
      <c r="AD21" s="405"/>
      <c r="AE21" s="405"/>
      <c r="AF21" s="405"/>
      <c r="AG21" s="406"/>
      <c r="AH21" s="410"/>
      <c r="AI21" s="411"/>
      <c r="AJ21" s="411"/>
      <c r="AK21" s="411"/>
      <c r="AL21" s="411"/>
      <c r="AM21" s="412"/>
      <c r="AN21" s="78"/>
      <c r="AO21" s="366"/>
      <c r="AP21" s="367"/>
      <c r="AQ21" s="367"/>
      <c r="AR21" s="367"/>
      <c r="AS21" s="367"/>
      <c r="AT21" s="36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0" x14ac:dyDescent="0.25">
      <c r="A22" s="78"/>
      <c r="B22" s="349"/>
      <c r="C22" s="349"/>
      <c r="D22" s="350"/>
      <c r="E22" s="387" t="s">
        <v>152</v>
      </c>
      <c r="F22" s="388"/>
      <c r="G22" s="388"/>
      <c r="H22" s="388"/>
      <c r="I22" s="389"/>
      <c r="J22" s="422" t="str">
        <f>IF(AND('Mapa final'!$L$11="Media",'Mapa final'!$P$11="Leve"),CONCATENATE("R",'Mapa final'!$A$11),"")</f>
        <v/>
      </c>
      <c r="K22" s="423"/>
      <c r="L22" s="423" t="str">
        <f>IF(AND('Mapa final'!$L$18="Media",'Mapa final'!$P$18="Leve"),CONCATENATE("R",'Mapa final'!$A$18),"")</f>
        <v/>
      </c>
      <c r="M22" s="423"/>
      <c r="N22" s="423" t="str">
        <f>IF(AND('Mapa final'!$L$24="Media",'Mapa final'!$P$24="Leve"),CONCATENATE("R",'Mapa final'!$A$24),"")</f>
        <v/>
      </c>
      <c r="O22" s="424"/>
      <c r="P22" s="422" t="str">
        <f>IF(AND('Mapa final'!$L$11="Media",'Mapa final'!$P$11="Menor"),CONCATENATE("R",'Mapa final'!$A$11),"")</f>
        <v/>
      </c>
      <c r="Q22" s="423"/>
      <c r="R22" s="423" t="str">
        <f>IF(AND('Mapa final'!$L$18="Media",'Mapa final'!$P$18="Menor"),CONCATENATE("R",'Mapa final'!$A$18),"")</f>
        <v/>
      </c>
      <c r="S22" s="423"/>
      <c r="T22" s="423" t="str">
        <f>IF(AND('Mapa final'!$L$24="Media",'Mapa final'!$P$24="Menor"),CONCATENATE("R",'Mapa final'!$A$24),"")</f>
        <v/>
      </c>
      <c r="U22" s="424"/>
      <c r="V22" s="422" t="str">
        <f>IF(AND('Mapa final'!$L$11="Media",'Mapa final'!$P$11="Moderado"),CONCATENATE("R",'Mapa final'!$A$11),"")</f>
        <v>R1</v>
      </c>
      <c r="W22" s="423"/>
      <c r="X22" s="423" t="str">
        <f>IF(AND('Mapa final'!$L$18="Media",'Mapa final'!$P$18="Moderado"),CONCATENATE("R",'Mapa final'!$A$18),"")</f>
        <v/>
      </c>
      <c r="Y22" s="423"/>
      <c r="Z22" s="423" t="str">
        <f>IF(AND('Mapa final'!$L$24="Media",'Mapa final'!$P$24="Moderado"),CONCATENATE("R",'Mapa final'!$A$24),"")</f>
        <v/>
      </c>
      <c r="AA22" s="424"/>
      <c r="AB22" s="398" t="str">
        <f>IF(AND('Mapa final'!$L$11="Media",'Mapa final'!$P$11="Mayor"),CONCATENATE("R",'Mapa final'!$A$11),"")</f>
        <v/>
      </c>
      <c r="AC22" s="399"/>
      <c r="AD22" s="399" t="str">
        <f>IF(AND('Mapa final'!$L$18="Media",'Mapa final'!$P$18="Mayor"),CONCATENATE("R",'Mapa final'!$A$18),"")</f>
        <v/>
      </c>
      <c r="AE22" s="399"/>
      <c r="AF22" s="399" t="str">
        <f>IF(AND('Mapa final'!$L$24="Media",'Mapa final'!$P$24="Mayor"),CONCATENATE("R",'Mapa final'!$A$24),"")</f>
        <v/>
      </c>
      <c r="AG22" s="401"/>
      <c r="AH22" s="413" t="str">
        <f>IF(AND('Mapa final'!$L$11="Media",'Mapa final'!$P$11="Catastrófico"),CONCATENATE("R",'Mapa final'!$A$11),"")</f>
        <v/>
      </c>
      <c r="AI22" s="414"/>
      <c r="AJ22" s="414" t="str">
        <f>IF(AND('Mapa final'!$L$18="Media",'Mapa final'!$P$18="Catastrófico"),CONCATENATE("R",'Mapa final'!$A$18),"")</f>
        <v/>
      </c>
      <c r="AK22" s="414"/>
      <c r="AL22" s="414" t="str">
        <f>IF(AND('Mapa final'!$L$24="Media",'Mapa final'!$P$24="Catastrófico"),CONCATENATE("R",'Mapa final'!$A$24),"")</f>
        <v/>
      </c>
      <c r="AM22" s="415"/>
      <c r="AN22" s="78"/>
      <c r="AO22" s="369" t="s">
        <v>153</v>
      </c>
      <c r="AP22" s="370"/>
      <c r="AQ22" s="370"/>
      <c r="AR22" s="370"/>
      <c r="AS22" s="370"/>
      <c r="AT22" s="371"/>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row>
    <row r="23" spans="1:80" x14ac:dyDescent="0.25">
      <c r="A23" s="78"/>
      <c r="B23" s="349"/>
      <c r="C23" s="349"/>
      <c r="D23" s="350"/>
      <c r="E23" s="390"/>
      <c r="F23" s="391"/>
      <c r="G23" s="391"/>
      <c r="H23" s="391"/>
      <c r="I23" s="392"/>
      <c r="J23" s="416"/>
      <c r="K23" s="417"/>
      <c r="L23" s="417"/>
      <c r="M23" s="417"/>
      <c r="N23" s="417"/>
      <c r="O23" s="418"/>
      <c r="P23" s="416"/>
      <c r="Q23" s="417"/>
      <c r="R23" s="417"/>
      <c r="S23" s="417"/>
      <c r="T23" s="417"/>
      <c r="U23" s="418"/>
      <c r="V23" s="416"/>
      <c r="W23" s="417"/>
      <c r="X23" s="417"/>
      <c r="Y23" s="417"/>
      <c r="Z23" s="417"/>
      <c r="AA23" s="418"/>
      <c r="AB23" s="400"/>
      <c r="AC23" s="396"/>
      <c r="AD23" s="396"/>
      <c r="AE23" s="396"/>
      <c r="AF23" s="396"/>
      <c r="AG23" s="397"/>
      <c r="AH23" s="407"/>
      <c r="AI23" s="408"/>
      <c r="AJ23" s="408"/>
      <c r="AK23" s="408"/>
      <c r="AL23" s="408"/>
      <c r="AM23" s="409"/>
      <c r="AN23" s="78"/>
      <c r="AO23" s="372"/>
      <c r="AP23" s="373"/>
      <c r="AQ23" s="373"/>
      <c r="AR23" s="373"/>
      <c r="AS23" s="373"/>
      <c r="AT23" s="374"/>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row>
    <row r="24" spans="1:80" x14ac:dyDescent="0.25">
      <c r="A24" s="78"/>
      <c r="B24" s="349"/>
      <c r="C24" s="349"/>
      <c r="D24" s="350"/>
      <c r="E24" s="390"/>
      <c r="F24" s="391"/>
      <c r="G24" s="391"/>
      <c r="H24" s="391"/>
      <c r="I24" s="392"/>
      <c r="J24" s="416" t="str">
        <f>IF(AND('Mapa final'!$L$30="Media",'Mapa final'!$P$30="Leve"),CONCATENATE("R",'Mapa final'!$A$30),"")</f>
        <v/>
      </c>
      <c r="K24" s="417"/>
      <c r="L24" s="417" t="str">
        <f>IF(AND('Mapa final'!$L$36="Media",'Mapa final'!$P$36="Leve"),CONCATENATE("R",'Mapa final'!$A$36),"")</f>
        <v/>
      </c>
      <c r="M24" s="417"/>
      <c r="N24" s="417" t="str">
        <f>IF(AND('Mapa final'!$L$42="Media",'Mapa final'!$P$42="Leve"),CONCATENATE("R",'Mapa final'!$A$42),"")</f>
        <v/>
      </c>
      <c r="O24" s="418"/>
      <c r="P24" s="416" t="str">
        <f>IF(AND('Mapa final'!$L$30="Media",'Mapa final'!$P$30="Menor"),CONCATENATE("R",'Mapa final'!$A$30),"")</f>
        <v/>
      </c>
      <c r="Q24" s="417"/>
      <c r="R24" s="417" t="str">
        <f>IF(AND('Mapa final'!$L$36="Media",'Mapa final'!$P$36="Menor"),CONCATENATE("R",'Mapa final'!$A$36),"")</f>
        <v/>
      </c>
      <c r="S24" s="417"/>
      <c r="T24" s="417" t="str">
        <f>IF(AND('Mapa final'!$L$42="Media",'Mapa final'!$P$42="Menor"),CONCATENATE("R",'Mapa final'!$A$42),"")</f>
        <v/>
      </c>
      <c r="U24" s="418"/>
      <c r="V24" s="416" t="str">
        <f>IF(AND('Mapa final'!$L$30="Media",'Mapa final'!$P$30="Moderado"),CONCATENATE("R",'Mapa final'!$A$30),"")</f>
        <v/>
      </c>
      <c r="W24" s="417"/>
      <c r="X24" s="417" t="str">
        <f>IF(AND('Mapa final'!$L$36="Media",'Mapa final'!$P$36="Moderado"),CONCATENATE("R",'Mapa final'!$A$36),"")</f>
        <v/>
      </c>
      <c r="Y24" s="417"/>
      <c r="Z24" s="417" t="str">
        <f>IF(AND('Mapa final'!$L$42="Media",'Mapa final'!$P$42="Moderado"),CONCATENATE("R",'Mapa final'!$A$42),"")</f>
        <v/>
      </c>
      <c r="AA24" s="418"/>
      <c r="AB24" s="400" t="str">
        <f>IF(AND('Mapa final'!$L$30="Media",'Mapa final'!$P$30="Mayor"),CONCATENATE("R",'Mapa final'!$A$30),"")</f>
        <v/>
      </c>
      <c r="AC24" s="396"/>
      <c r="AD24" s="396" t="str">
        <f>IF(AND('Mapa final'!$L$36="Media",'Mapa final'!$P$36="Mayor"),CONCATENATE("R",'Mapa final'!$A$36),"")</f>
        <v/>
      </c>
      <c r="AE24" s="396"/>
      <c r="AF24" s="396" t="str">
        <f>IF(AND('Mapa final'!$L$42="Media",'Mapa final'!$P$42="Mayor"),CONCATENATE("R",'Mapa final'!$A$42),"")</f>
        <v/>
      </c>
      <c r="AG24" s="397"/>
      <c r="AH24" s="407" t="str">
        <f>IF(AND('Mapa final'!$L$30="Media",'Mapa final'!$P$30="Catastrófico"),CONCATENATE("R",'Mapa final'!$A$30),"")</f>
        <v/>
      </c>
      <c r="AI24" s="408"/>
      <c r="AJ24" s="408" t="str">
        <f>IF(AND('Mapa final'!$L$36="Media",'Mapa final'!$P$36="Catastrófico"),CONCATENATE("R",'Mapa final'!$A$36),"")</f>
        <v/>
      </c>
      <c r="AK24" s="408"/>
      <c r="AL24" s="408" t="str">
        <f>IF(AND('Mapa final'!$L$42="Media",'Mapa final'!$P$42="Catastrófico"),CONCATENATE("R",'Mapa final'!$A$42),"")</f>
        <v/>
      </c>
      <c r="AM24" s="409"/>
      <c r="AN24" s="78"/>
      <c r="AO24" s="372"/>
      <c r="AP24" s="373"/>
      <c r="AQ24" s="373"/>
      <c r="AR24" s="373"/>
      <c r="AS24" s="373"/>
      <c r="AT24" s="374"/>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row>
    <row r="25" spans="1:80" x14ac:dyDescent="0.25">
      <c r="A25" s="78"/>
      <c r="B25" s="349"/>
      <c r="C25" s="349"/>
      <c r="D25" s="350"/>
      <c r="E25" s="390"/>
      <c r="F25" s="391"/>
      <c r="G25" s="391"/>
      <c r="H25" s="391"/>
      <c r="I25" s="392"/>
      <c r="J25" s="416"/>
      <c r="K25" s="417"/>
      <c r="L25" s="417"/>
      <c r="M25" s="417"/>
      <c r="N25" s="417"/>
      <c r="O25" s="418"/>
      <c r="P25" s="416"/>
      <c r="Q25" s="417"/>
      <c r="R25" s="417"/>
      <c r="S25" s="417"/>
      <c r="T25" s="417"/>
      <c r="U25" s="418"/>
      <c r="V25" s="416"/>
      <c r="W25" s="417"/>
      <c r="X25" s="417"/>
      <c r="Y25" s="417"/>
      <c r="Z25" s="417"/>
      <c r="AA25" s="418"/>
      <c r="AB25" s="400"/>
      <c r="AC25" s="396"/>
      <c r="AD25" s="396"/>
      <c r="AE25" s="396"/>
      <c r="AF25" s="396"/>
      <c r="AG25" s="397"/>
      <c r="AH25" s="407"/>
      <c r="AI25" s="408"/>
      <c r="AJ25" s="408"/>
      <c r="AK25" s="408"/>
      <c r="AL25" s="408"/>
      <c r="AM25" s="409"/>
      <c r="AN25" s="78"/>
      <c r="AO25" s="372"/>
      <c r="AP25" s="373"/>
      <c r="AQ25" s="373"/>
      <c r="AR25" s="373"/>
      <c r="AS25" s="373"/>
      <c r="AT25" s="374"/>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row>
    <row r="26" spans="1:80" x14ac:dyDescent="0.25">
      <c r="A26" s="78"/>
      <c r="B26" s="349"/>
      <c r="C26" s="349"/>
      <c r="D26" s="350"/>
      <c r="E26" s="390"/>
      <c r="F26" s="391"/>
      <c r="G26" s="391"/>
      <c r="H26" s="391"/>
      <c r="I26" s="392"/>
      <c r="J26" s="416" t="str">
        <f>IF(AND('Mapa final'!$L$48="Media",'Mapa final'!$P$48="Leve"),CONCATENATE("R",'Mapa final'!$A$48),"")</f>
        <v/>
      </c>
      <c r="K26" s="417"/>
      <c r="L26" s="417" t="str">
        <f>IF(AND('Mapa final'!$L$54="Media",'Mapa final'!$P$54="Leve"),CONCATENATE("R",'Mapa final'!$A$54),"")</f>
        <v/>
      </c>
      <c r="M26" s="417"/>
      <c r="N26" s="417" t="str">
        <f>IF(AND('Mapa final'!$L$60="Media",'Mapa final'!$P$60="Leve"),CONCATENATE("R",'Mapa final'!$A$60),"")</f>
        <v/>
      </c>
      <c r="O26" s="418"/>
      <c r="P26" s="416" t="str">
        <f>IF(AND('Mapa final'!$L$48="Media",'Mapa final'!$P$48="Menor"),CONCATENATE("R",'Mapa final'!$A$48),"")</f>
        <v/>
      </c>
      <c r="Q26" s="417"/>
      <c r="R26" s="417" t="str">
        <f>IF(AND('Mapa final'!$L$54="Media",'Mapa final'!$P$54="Menor"),CONCATENATE("R",'Mapa final'!$A$54),"")</f>
        <v/>
      </c>
      <c r="S26" s="417"/>
      <c r="T26" s="417" t="str">
        <f>IF(AND('Mapa final'!$L$60="Media",'Mapa final'!$P$60="Menor"),CONCATENATE("R",'Mapa final'!$A$60),"")</f>
        <v/>
      </c>
      <c r="U26" s="418"/>
      <c r="V26" s="416" t="str">
        <f>IF(AND('Mapa final'!$L$48="Media",'Mapa final'!$P$48="Moderado"),CONCATENATE("R",'Mapa final'!$A$48),"")</f>
        <v/>
      </c>
      <c r="W26" s="417"/>
      <c r="X26" s="417" t="str">
        <f>IF(AND('Mapa final'!$L$54="Media",'Mapa final'!$P$54="Moderado"),CONCATENATE("R",'Mapa final'!$A$54),"")</f>
        <v/>
      </c>
      <c r="Y26" s="417"/>
      <c r="Z26" s="417" t="str">
        <f>IF(AND('Mapa final'!$L$60="Media",'Mapa final'!$P$60="Moderado"),CONCATENATE("R",'Mapa final'!$A$60),"")</f>
        <v/>
      </c>
      <c r="AA26" s="418"/>
      <c r="AB26" s="400" t="str">
        <f>IF(AND('Mapa final'!$L$48="Media",'Mapa final'!$P$48="Mayor"),CONCATENATE("R",'Mapa final'!$A$48),"")</f>
        <v/>
      </c>
      <c r="AC26" s="396"/>
      <c r="AD26" s="396" t="str">
        <f>IF(AND('Mapa final'!$L$54="Media",'Mapa final'!$P$54="Mayor"),CONCATENATE("R",'Mapa final'!$A$54),"")</f>
        <v/>
      </c>
      <c r="AE26" s="396"/>
      <c r="AF26" s="396" t="str">
        <f>IF(AND('Mapa final'!$L$60="Media",'Mapa final'!$P$60="Mayor"),CONCATENATE("R",'Mapa final'!$A$60),"")</f>
        <v/>
      </c>
      <c r="AG26" s="397"/>
      <c r="AH26" s="407" t="str">
        <f>IF(AND('Mapa final'!$L$48="Media",'Mapa final'!$P$48="Catastrófico"),CONCATENATE("R",'Mapa final'!$A$48),"")</f>
        <v/>
      </c>
      <c r="AI26" s="408"/>
      <c r="AJ26" s="408" t="str">
        <f>IF(AND('Mapa final'!$L$54="Media",'Mapa final'!$P$54="Catastrófico"),CONCATENATE("R",'Mapa final'!$A$54),"")</f>
        <v/>
      </c>
      <c r="AK26" s="408"/>
      <c r="AL26" s="408" t="str">
        <f>IF(AND('Mapa final'!$L$60="Media",'Mapa final'!$P$60="Catastrófico"),CONCATENATE("R",'Mapa final'!$A$60),"")</f>
        <v/>
      </c>
      <c r="AM26" s="409"/>
      <c r="AN26" s="78"/>
      <c r="AO26" s="372"/>
      <c r="AP26" s="373"/>
      <c r="AQ26" s="373"/>
      <c r="AR26" s="373"/>
      <c r="AS26" s="373"/>
      <c r="AT26" s="374"/>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row>
    <row r="27" spans="1:80" x14ac:dyDescent="0.25">
      <c r="A27" s="78"/>
      <c r="B27" s="349"/>
      <c r="C27" s="349"/>
      <c r="D27" s="350"/>
      <c r="E27" s="390"/>
      <c r="F27" s="391"/>
      <c r="G27" s="391"/>
      <c r="H27" s="391"/>
      <c r="I27" s="392"/>
      <c r="J27" s="416"/>
      <c r="K27" s="417"/>
      <c r="L27" s="417"/>
      <c r="M27" s="417"/>
      <c r="N27" s="417"/>
      <c r="O27" s="418"/>
      <c r="P27" s="416"/>
      <c r="Q27" s="417"/>
      <c r="R27" s="417"/>
      <c r="S27" s="417"/>
      <c r="T27" s="417"/>
      <c r="U27" s="418"/>
      <c r="V27" s="416"/>
      <c r="W27" s="417"/>
      <c r="X27" s="417"/>
      <c r="Y27" s="417"/>
      <c r="Z27" s="417"/>
      <c r="AA27" s="418"/>
      <c r="AB27" s="400"/>
      <c r="AC27" s="396"/>
      <c r="AD27" s="396"/>
      <c r="AE27" s="396"/>
      <c r="AF27" s="396"/>
      <c r="AG27" s="397"/>
      <c r="AH27" s="407"/>
      <c r="AI27" s="408"/>
      <c r="AJ27" s="408"/>
      <c r="AK27" s="408"/>
      <c r="AL27" s="408"/>
      <c r="AM27" s="409"/>
      <c r="AN27" s="78"/>
      <c r="AO27" s="372"/>
      <c r="AP27" s="373"/>
      <c r="AQ27" s="373"/>
      <c r="AR27" s="373"/>
      <c r="AS27" s="373"/>
      <c r="AT27" s="374"/>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row>
    <row r="28" spans="1:80" x14ac:dyDescent="0.25">
      <c r="A28" s="78"/>
      <c r="B28" s="349"/>
      <c r="C28" s="349"/>
      <c r="D28" s="350"/>
      <c r="E28" s="390"/>
      <c r="F28" s="391"/>
      <c r="G28" s="391"/>
      <c r="H28" s="391"/>
      <c r="I28" s="392"/>
      <c r="J28" s="416" t="str">
        <f>IF(AND('Mapa final'!$L$66="Media",'Mapa final'!$P$66="Leve"),CONCATENATE("R",'Mapa final'!$A$66),"")</f>
        <v/>
      </c>
      <c r="K28" s="417"/>
      <c r="L28" s="417" t="str">
        <f>IF(AND('Mapa final'!$L$72="Media",'Mapa final'!$P$72="Leve"),CONCATENATE("R",'Mapa final'!$A$72),"")</f>
        <v/>
      </c>
      <c r="M28" s="417"/>
      <c r="N28" s="417" t="str">
        <f>IF(AND('Mapa final'!$L$78="Media",'Mapa final'!$P$78="Leve"),CONCATENATE("R",'Mapa final'!$A$78),"")</f>
        <v/>
      </c>
      <c r="O28" s="418"/>
      <c r="P28" s="416" t="str">
        <f>IF(AND('Mapa final'!$L$66="Media",'Mapa final'!$P$66="Menor"),CONCATENATE("R",'Mapa final'!$A$66),"")</f>
        <v/>
      </c>
      <c r="Q28" s="417"/>
      <c r="R28" s="417" t="str">
        <f>IF(AND('Mapa final'!$L$72="Media",'Mapa final'!$P$72="Menor"),CONCATENATE("R",'Mapa final'!$A$72),"")</f>
        <v/>
      </c>
      <c r="S28" s="417"/>
      <c r="T28" s="417" t="str">
        <f>IF(AND('Mapa final'!$L$78="Media",'Mapa final'!$P$78="Menor"),CONCATENATE("R",'Mapa final'!$A$78),"")</f>
        <v/>
      </c>
      <c r="U28" s="418"/>
      <c r="V28" s="416" t="str">
        <f>IF(AND('Mapa final'!$L$66="Media",'Mapa final'!$P$66="Moderado"),CONCATENATE("R",'Mapa final'!$A$66),"")</f>
        <v/>
      </c>
      <c r="W28" s="417"/>
      <c r="X28" s="417" t="str">
        <f>IF(AND('Mapa final'!$L$72="Media",'Mapa final'!$P$72="Moderado"),CONCATENATE("R",'Mapa final'!$A$72),"")</f>
        <v/>
      </c>
      <c r="Y28" s="417"/>
      <c r="Z28" s="417" t="str">
        <f>IF(AND('Mapa final'!$L$78="Media",'Mapa final'!$P$78="Moderado"),CONCATENATE("R",'Mapa final'!$A$78),"")</f>
        <v/>
      </c>
      <c r="AA28" s="418"/>
      <c r="AB28" s="400" t="str">
        <f>IF(AND('Mapa final'!$L$66="Media",'Mapa final'!$P$66="Mayor"),CONCATENATE("R",'Mapa final'!$A$66),"")</f>
        <v/>
      </c>
      <c r="AC28" s="396"/>
      <c r="AD28" s="396" t="str">
        <f>IF(AND('Mapa final'!$L$72="Media",'Mapa final'!$P$72="Mayor"),CONCATENATE("R",'Mapa final'!$A$72),"")</f>
        <v/>
      </c>
      <c r="AE28" s="396"/>
      <c r="AF28" s="396" t="str">
        <f>IF(AND('Mapa final'!$L$78="Media",'Mapa final'!$P$78="Mayor"),CONCATENATE("R",'Mapa final'!$A$78),"")</f>
        <v/>
      </c>
      <c r="AG28" s="397"/>
      <c r="AH28" s="407" t="str">
        <f>IF(AND('Mapa final'!$L$66="Media",'Mapa final'!$P$66="Catastrófico"),CONCATENATE("R",'Mapa final'!$A$66),"")</f>
        <v/>
      </c>
      <c r="AI28" s="408"/>
      <c r="AJ28" s="408" t="str">
        <f>IF(AND('Mapa final'!$L$72="Media",'Mapa final'!$P$72="Catastrófico"),CONCATENATE("R",'Mapa final'!$A$72),"")</f>
        <v/>
      </c>
      <c r="AK28" s="408"/>
      <c r="AL28" s="408" t="str">
        <f>IF(AND('Mapa final'!$L$78="Media",'Mapa final'!$P$78="Catastrófico"),CONCATENATE("R",'Mapa final'!$A$78),"")</f>
        <v/>
      </c>
      <c r="AM28" s="409"/>
      <c r="AN28" s="78"/>
      <c r="AO28" s="372"/>
      <c r="AP28" s="373"/>
      <c r="AQ28" s="373"/>
      <c r="AR28" s="373"/>
      <c r="AS28" s="373"/>
      <c r="AT28" s="374"/>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row>
    <row r="29" spans="1:80" ht="15.75" thickBot="1" x14ac:dyDescent="0.3">
      <c r="A29" s="78"/>
      <c r="B29" s="349"/>
      <c r="C29" s="349"/>
      <c r="D29" s="350"/>
      <c r="E29" s="393"/>
      <c r="F29" s="394"/>
      <c r="G29" s="394"/>
      <c r="H29" s="394"/>
      <c r="I29" s="395"/>
      <c r="J29" s="416"/>
      <c r="K29" s="417"/>
      <c r="L29" s="417"/>
      <c r="M29" s="417"/>
      <c r="N29" s="417"/>
      <c r="O29" s="418"/>
      <c r="P29" s="419"/>
      <c r="Q29" s="420"/>
      <c r="R29" s="420"/>
      <c r="S29" s="420"/>
      <c r="T29" s="420"/>
      <c r="U29" s="421"/>
      <c r="V29" s="419"/>
      <c r="W29" s="420"/>
      <c r="X29" s="420"/>
      <c r="Y29" s="420"/>
      <c r="Z29" s="420"/>
      <c r="AA29" s="421"/>
      <c r="AB29" s="404"/>
      <c r="AC29" s="405"/>
      <c r="AD29" s="405"/>
      <c r="AE29" s="405"/>
      <c r="AF29" s="405"/>
      <c r="AG29" s="406"/>
      <c r="AH29" s="410"/>
      <c r="AI29" s="411"/>
      <c r="AJ29" s="411"/>
      <c r="AK29" s="411"/>
      <c r="AL29" s="411"/>
      <c r="AM29" s="412"/>
      <c r="AN29" s="78"/>
      <c r="AO29" s="375"/>
      <c r="AP29" s="376"/>
      <c r="AQ29" s="376"/>
      <c r="AR29" s="376"/>
      <c r="AS29" s="376"/>
      <c r="AT29" s="377"/>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row>
    <row r="30" spans="1:80" x14ac:dyDescent="0.25">
      <c r="A30" s="78"/>
      <c r="B30" s="349"/>
      <c r="C30" s="349"/>
      <c r="D30" s="350"/>
      <c r="E30" s="387" t="s">
        <v>154</v>
      </c>
      <c r="F30" s="388"/>
      <c r="G30" s="388"/>
      <c r="H30" s="388"/>
      <c r="I30" s="388"/>
      <c r="J30" s="431" t="str">
        <f>IF(AND('Mapa final'!$L$11="Baja",'Mapa final'!$P$11="Leve"),CONCATENATE("R",'Mapa final'!$A$11),"")</f>
        <v/>
      </c>
      <c r="K30" s="432"/>
      <c r="L30" s="432" t="str">
        <f>IF(AND('Mapa final'!$L$18="Baja",'Mapa final'!$P$18="Leve"),CONCATENATE("R",'Mapa final'!$A$18),"")</f>
        <v/>
      </c>
      <c r="M30" s="432"/>
      <c r="N30" s="432" t="str">
        <f>IF(AND('Mapa final'!$L$24="Baja",'Mapa final'!$P$24="Leve"),CONCATENATE("R",'Mapa final'!$A$24),"")</f>
        <v/>
      </c>
      <c r="O30" s="433"/>
      <c r="P30" s="423" t="str">
        <f>IF(AND('Mapa final'!$L$11="Baja",'Mapa final'!$P$11="Menor"),CONCATENATE("R",'Mapa final'!$A$11),"")</f>
        <v/>
      </c>
      <c r="Q30" s="423"/>
      <c r="R30" s="423" t="str">
        <f>IF(AND('Mapa final'!$L$18="Baja",'Mapa final'!$P$18="Menor"),CONCATENATE("R",'Mapa final'!$A$18),"")</f>
        <v/>
      </c>
      <c r="S30" s="423"/>
      <c r="T30" s="423" t="str">
        <f>IF(AND('Mapa final'!$L$24="Baja",'Mapa final'!$P$24="Menor"),CONCATENATE("R",'Mapa final'!$A$24),"")</f>
        <v/>
      </c>
      <c r="U30" s="424"/>
      <c r="V30" s="422" t="str">
        <f>IF(AND('Mapa final'!$L$11="Baja",'Mapa final'!$P$11="Moderado"),CONCATENATE("R",'Mapa final'!$A$11),"")</f>
        <v/>
      </c>
      <c r="W30" s="423"/>
      <c r="X30" s="423" t="str">
        <f>IF(AND('Mapa final'!$L$18="Baja",'Mapa final'!$P$18="Moderado"),CONCATENATE("R",'Mapa final'!$A$18),"")</f>
        <v/>
      </c>
      <c r="Y30" s="423"/>
      <c r="Z30" s="423" t="str">
        <f>IF(AND('Mapa final'!$L$24="Baja",'Mapa final'!$P$24="Moderado"),CONCATENATE("R",'Mapa final'!$A$24),"")</f>
        <v/>
      </c>
      <c r="AA30" s="424"/>
      <c r="AB30" s="398" t="str">
        <f>IF(AND('Mapa final'!$L$11="Baja",'Mapa final'!$P$11="Mayor"),CONCATENATE("R",'Mapa final'!$A$11),"")</f>
        <v/>
      </c>
      <c r="AC30" s="399"/>
      <c r="AD30" s="399" t="str">
        <f>IF(AND('Mapa final'!$L$18="Baja",'Mapa final'!$P$18="Mayor"),CONCATENATE("R",'Mapa final'!$A$18),"")</f>
        <v/>
      </c>
      <c r="AE30" s="399"/>
      <c r="AF30" s="399" t="str">
        <f>IF(AND('Mapa final'!$L$24="Baja",'Mapa final'!$P$24="Mayor"),CONCATENATE("R",'Mapa final'!$A$24),"")</f>
        <v/>
      </c>
      <c r="AG30" s="401"/>
      <c r="AH30" s="413" t="str">
        <f>IF(AND('Mapa final'!$L$11="Baja",'Mapa final'!$P$11="Catastrófico"),CONCATENATE("R",'Mapa final'!$A$11),"")</f>
        <v/>
      </c>
      <c r="AI30" s="414"/>
      <c r="AJ30" s="414" t="str">
        <f>IF(AND('Mapa final'!$L$18="Baja",'Mapa final'!$P$18="Catastrófico"),CONCATENATE("R",'Mapa final'!$A$18),"")</f>
        <v/>
      </c>
      <c r="AK30" s="414"/>
      <c r="AL30" s="414" t="str">
        <f>IF(AND('Mapa final'!$L$24="Baja",'Mapa final'!$P$24="Catastrófico"),CONCATENATE("R",'Mapa final'!$A$24),"")</f>
        <v/>
      </c>
      <c r="AM30" s="415"/>
      <c r="AN30" s="78"/>
      <c r="AO30" s="378" t="s">
        <v>155</v>
      </c>
      <c r="AP30" s="379"/>
      <c r="AQ30" s="379"/>
      <c r="AR30" s="379"/>
      <c r="AS30" s="379"/>
      <c r="AT30" s="380"/>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row>
    <row r="31" spans="1:80" x14ac:dyDescent="0.25">
      <c r="A31" s="78"/>
      <c r="B31" s="349"/>
      <c r="C31" s="349"/>
      <c r="D31" s="350"/>
      <c r="E31" s="390"/>
      <c r="F31" s="391"/>
      <c r="G31" s="391"/>
      <c r="H31" s="391"/>
      <c r="I31" s="391"/>
      <c r="J31" s="427"/>
      <c r="K31" s="425"/>
      <c r="L31" s="425"/>
      <c r="M31" s="425"/>
      <c r="N31" s="425"/>
      <c r="O31" s="426"/>
      <c r="P31" s="417"/>
      <c r="Q31" s="417"/>
      <c r="R31" s="417"/>
      <c r="S31" s="417"/>
      <c r="T31" s="417"/>
      <c r="U31" s="418"/>
      <c r="V31" s="416"/>
      <c r="W31" s="417"/>
      <c r="X31" s="417"/>
      <c r="Y31" s="417"/>
      <c r="Z31" s="417"/>
      <c r="AA31" s="418"/>
      <c r="AB31" s="400"/>
      <c r="AC31" s="396"/>
      <c r="AD31" s="396"/>
      <c r="AE31" s="396"/>
      <c r="AF31" s="396"/>
      <c r="AG31" s="397"/>
      <c r="AH31" s="407"/>
      <c r="AI31" s="408"/>
      <c r="AJ31" s="408"/>
      <c r="AK31" s="408"/>
      <c r="AL31" s="408"/>
      <c r="AM31" s="409"/>
      <c r="AN31" s="78"/>
      <c r="AO31" s="381"/>
      <c r="AP31" s="382"/>
      <c r="AQ31" s="382"/>
      <c r="AR31" s="382"/>
      <c r="AS31" s="382"/>
      <c r="AT31" s="383"/>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row>
    <row r="32" spans="1:80" x14ac:dyDescent="0.25">
      <c r="A32" s="78"/>
      <c r="B32" s="349"/>
      <c r="C32" s="349"/>
      <c r="D32" s="350"/>
      <c r="E32" s="390"/>
      <c r="F32" s="391"/>
      <c r="G32" s="391"/>
      <c r="H32" s="391"/>
      <c r="I32" s="391"/>
      <c r="J32" s="427" t="str">
        <f>IF(AND('Mapa final'!$L$30="Baja",'Mapa final'!$P$30="Leve"),CONCATENATE("R",'Mapa final'!$A$30),"")</f>
        <v/>
      </c>
      <c r="K32" s="425"/>
      <c r="L32" s="425" t="str">
        <f>IF(AND('Mapa final'!$L$36="Baja",'Mapa final'!$P$36="Leve"),CONCATENATE("R",'Mapa final'!$A$36),"")</f>
        <v/>
      </c>
      <c r="M32" s="425"/>
      <c r="N32" s="425" t="str">
        <f>IF(AND('Mapa final'!$L$42="Baja",'Mapa final'!$P$42="Leve"),CONCATENATE("R",'Mapa final'!$A$42),"")</f>
        <v/>
      </c>
      <c r="O32" s="426"/>
      <c r="P32" s="417" t="str">
        <f>IF(AND('Mapa final'!$L$30="Baja",'Mapa final'!$P$30="Menor"),CONCATENATE("R",'Mapa final'!$A$30),"")</f>
        <v/>
      </c>
      <c r="Q32" s="417"/>
      <c r="R32" s="417" t="str">
        <f>IF(AND('Mapa final'!$L$36="Baja",'Mapa final'!$P$36="Menor"),CONCATENATE("R",'Mapa final'!$A$36),"")</f>
        <v/>
      </c>
      <c r="S32" s="417"/>
      <c r="T32" s="417" t="str">
        <f>IF(AND('Mapa final'!$L$42="Baja",'Mapa final'!$P$42="Menor"),CONCATENATE("R",'Mapa final'!$A$42),"")</f>
        <v/>
      </c>
      <c r="U32" s="418"/>
      <c r="V32" s="416" t="str">
        <f>IF(AND('Mapa final'!$L$30="Baja",'Mapa final'!$P$30="Moderado"),CONCATENATE("R",'Mapa final'!$A$30),"")</f>
        <v/>
      </c>
      <c r="W32" s="417"/>
      <c r="X32" s="417" t="str">
        <f>IF(AND('Mapa final'!$L$36="Baja",'Mapa final'!$P$36="Moderado"),CONCATENATE("R",'Mapa final'!$A$36),"")</f>
        <v/>
      </c>
      <c r="Y32" s="417"/>
      <c r="Z32" s="417" t="str">
        <f>IF(AND('Mapa final'!$L$42="Baja",'Mapa final'!$P$42="Moderado"),CONCATENATE("R",'Mapa final'!$A$42),"")</f>
        <v/>
      </c>
      <c r="AA32" s="418"/>
      <c r="AB32" s="400" t="str">
        <f>IF(AND('Mapa final'!$L$30="Baja",'Mapa final'!$P$30="Mayor"),CONCATENATE("R",'Mapa final'!$A$30),"")</f>
        <v/>
      </c>
      <c r="AC32" s="396"/>
      <c r="AD32" s="396" t="str">
        <f>IF(AND('Mapa final'!$L$36="Baja",'Mapa final'!$P$36="Mayor"),CONCATENATE("R",'Mapa final'!$A$36),"")</f>
        <v/>
      </c>
      <c r="AE32" s="396"/>
      <c r="AF32" s="396" t="str">
        <f>IF(AND('Mapa final'!$L$42="Baja",'Mapa final'!$P$42="Mayor"),CONCATENATE("R",'Mapa final'!$A$42),"")</f>
        <v/>
      </c>
      <c r="AG32" s="397"/>
      <c r="AH32" s="407" t="str">
        <f>IF(AND('Mapa final'!$L$30="Baja",'Mapa final'!$P$30="Catastrófico"),CONCATENATE("R",'Mapa final'!$A$30),"")</f>
        <v/>
      </c>
      <c r="AI32" s="408"/>
      <c r="AJ32" s="408" t="str">
        <f>IF(AND('Mapa final'!$L$36="Baja",'Mapa final'!$P$36="Catastrófico"),CONCATENATE("R",'Mapa final'!$A$36),"")</f>
        <v/>
      </c>
      <c r="AK32" s="408"/>
      <c r="AL32" s="408" t="str">
        <f>IF(AND('Mapa final'!$L$42="Baja",'Mapa final'!$P$42="Catastrófico"),CONCATENATE("R",'Mapa final'!$A$42),"")</f>
        <v/>
      </c>
      <c r="AM32" s="409"/>
      <c r="AN32" s="78"/>
      <c r="AO32" s="381"/>
      <c r="AP32" s="382"/>
      <c r="AQ32" s="382"/>
      <c r="AR32" s="382"/>
      <c r="AS32" s="382"/>
      <c r="AT32" s="383"/>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row>
    <row r="33" spans="1:80" x14ac:dyDescent="0.25">
      <c r="A33" s="78"/>
      <c r="B33" s="349"/>
      <c r="C33" s="349"/>
      <c r="D33" s="350"/>
      <c r="E33" s="390"/>
      <c r="F33" s="391"/>
      <c r="G33" s="391"/>
      <c r="H33" s="391"/>
      <c r="I33" s="391"/>
      <c r="J33" s="427"/>
      <c r="K33" s="425"/>
      <c r="L33" s="425"/>
      <c r="M33" s="425"/>
      <c r="N33" s="425"/>
      <c r="O33" s="426"/>
      <c r="P33" s="417"/>
      <c r="Q33" s="417"/>
      <c r="R33" s="417"/>
      <c r="S33" s="417"/>
      <c r="T33" s="417"/>
      <c r="U33" s="418"/>
      <c r="V33" s="416"/>
      <c r="W33" s="417"/>
      <c r="X33" s="417"/>
      <c r="Y33" s="417"/>
      <c r="Z33" s="417"/>
      <c r="AA33" s="418"/>
      <c r="AB33" s="400"/>
      <c r="AC33" s="396"/>
      <c r="AD33" s="396"/>
      <c r="AE33" s="396"/>
      <c r="AF33" s="396"/>
      <c r="AG33" s="397"/>
      <c r="AH33" s="407"/>
      <c r="AI33" s="408"/>
      <c r="AJ33" s="408"/>
      <c r="AK33" s="408"/>
      <c r="AL33" s="408"/>
      <c r="AM33" s="409"/>
      <c r="AN33" s="78"/>
      <c r="AO33" s="381"/>
      <c r="AP33" s="382"/>
      <c r="AQ33" s="382"/>
      <c r="AR33" s="382"/>
      <c r="AS33" s="382"/>
      <c r="AT33" s="383"/>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row>
    <row r="34" spans="1:80" x14ac:dyDescent="0.25">
      <c r="A34" s="78"/>
      <c r="B34" s="349"/>
      <c r="C34" s="349"/>
      <c r="D34" s="350"/>
      <c r="E34" s="390"/>
      <c r="F34" s="391"/>
      <c r="G34" s="391"/>
      <c r="H34" s="391"/>
      <c r="I34" s="391"/>
      <c r="J34" s="427" t="str">
        <f>IF(AND('Mapa final'!$L$48="Baja",'Mapa final'!$P$48="Leve"),CONCATENATE("R",'Mapa final'!$A$48),"")</f>
        <v/>
      </c>
      <c r="K34" s="425"/>
      <c r="L34" s="425" t="str">
        <f>IF(AND('Mapa final'!$L$54="Baja",'Mapa final'!$P$54="Leve"),CONCATENATE("R",'Mapa final'!$A$54),"")</f>
        <v/>
      </c>
      <c r="M34" s="425"/>
      <c r="N34" s="425" t="str">
        <f>IF(AND('Mapa final'!$L$60="Baja",'Mapa final'!$P$60="Leve"),CONCATENATE("R",'Mapa final'!$A$60),"")</f>
        <v/>
      </c>
      <c r="O34" s="426"/>
      <c r="P34" s="417" t="str">
        <f>IF(AND('Mapa final'!$L$48="Baja",'Mapa final'!$P$48="Menor"),CONCATENATE("R",'Mapa final'!$A$48),"")</f>
        <v/>
      </c>
      <c r="Q34" s="417"/>
      <c r="R34" s="417" t="str">
        <f>IF(AND('Mapa final'!$L$54="Baja",'Mapa final'!$P$54="Menor"),CONCATENATE("R",'Mapa final'!$A$54),"")</f>
        <v/>
      </c>
      <c r="S34" s="417"/>
      <c r="T34" s="417" t="str">
        <f>IF(AND('Mapa final'!$L$60="Baja",'Mapa final'!$P$60="Menor"),CONCATENATE("R",'Mapa final'!$A$60),"")</f>
        <v/>
      </c>
      <c r="U34" s="418"/>
      <c r="V34" s="416" t="str">
        <f>IF(AND('Mapa final'!$L$48="Baja",'Mapa final'!$P$48="Moderado"),CONCATENATE("R",'Mapa final'!$A$48),"")</f>
        <v/>
      </c>
      <c r="W34" s="417"/>
      <c r="X34" s="417" t="str">
        <f>IF(AND('Mapa final'!$L$54="Baja",'Mapa final'!$P$54="Moderado"),CONCATENATE("R",'Mapa final'!$A$54),"")</f>
        <v/>
      </c>
      <c r="Y34" s="417"/>
      <c r="Z34" s="417" t="str">
        <f>IF(AND('Mapa final'!$L$60="Baja",'Mapa final'!$P$60="Moderado"),CONCATENATE("R",'Mapa final'!$A$60),"")</f>
        <v/>
      </c>
      <c r="AA34" s="418"/>
      <c r="AB34" s="400" t="str">
        <f>IF(AND('Mapa final'!$L$48="Baja",'Mapa final'!$P$48="Mayor"),CONCATENATE("R",'Mapa final'!$A$48),"")</f>
        <v/>
      </c>
      <c r="AC34" s="396"/>
      <c r="AD34" s="396" t="str">
        <f>IF(AND('Mapa final'!$L$54="Baja",'Mapa final'!$P$54="Mayor"),CONCATENATE("R",'Mapa final'!$A$54),"")</f>
        <v/>
      </c>
      <c r="AE34" s="396"/>
      <c r="AF34" s="396" t="str">
        <f>IF(AND('Mapa final'!$L$60="Baja",'Mapa final'!$P$60="Mayor"),CONCATENATE("R",'Mapa final'!$A$60),"")</f>
        <v/>
      </c>
      <c r="AG34" s="397"/>
      <c r="AH34" s="407" t="str">
        <f>IF(AND('Mapa final'!$L$48="Baja",'Mapa final'!$P$48="Catastrófico"),CONCATENATE("R",'Mapa final'!$A$48),"")</f>
        <v/>
      </c>
      <c r="AI34" s="408"/>
      <c r="AJ34" s="408" t="str">
        <f>IF(AND('Mapa final'!$L$54="Baja",'Mapa final'!$P$54="Catastrófico"),CONCATENATE("R",'Mapa final'!$A$54),"")</f>
        <v/>
      </c>
      <c r="AK34" s="408"/>
      <c r="AL34" s="408" t="str">
        <f>IF(AND('Mapa final'!$L$60="Baja",'Mapa final'!$P$60="Catastrófico"),CONCATENATE("R",'Mapa final'!$A$60),"")</f>
        <v/>
      </c>
      <c r="AM34" s="409"/>
      <c r="AN34" s="78"/>
      <c r="AO34" s="381"/>
      <c r="AP34" s="382"/>
      <c r="AQ34" s="382"/>
      <c r="AR34" s="382"/>
      <c r="AS34" s="382"/>
      <c r="AT34" s="383"/>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row>
    <row r="35" spans="1:80" x14ac:dyDescent="0.25">
      <c r="A35" s="78"/>
      <c r="B35" s="349"/>
      <c r="C35" s="349"/>
      <c r="D35" s="350"/>
      <c r="E35" s="390"/>
      <c r="F35" s="391"/>
      <c r="G35" s="391"/>
      <c r="H35" s="391"/>
      <c r="I35" s="391"/>
      <c r="J35" s="427"/>
      <c r="K35" s="425"/>
      <c r="L35" s="425"/>
      <c r="M35" s="425"/>
      <c r="N35" s="425"/>
      <c r="O35" s="426"/>
      <c r="P35" s="417"/>
      <c r="Q35" s="417"/>
      <c r="R35" s="417"/>
      <c r="S35" s="417"/>
      <c r="T35" s="417"/>
      <c r="U35" s="418"/>
      <c r="V35" s="416"/>
      <c r="W35" s="417"/>
      <c r="X35" s="417"/>
      <c r="Y35" s="417"/>
      <c r="Z35" s="417"/>
      <c r="AA35" s="418"/>
      <c r="AB35" s="400"/>
      <c r="AC35" s="396"/>
      <c r="AD35" s="396"/>
      <c r="AE35" s="396"/>
      <c r="AF35" s="396"/>
      <c r="AG35" s="397"/>
      <c r="AH35" s="407"/>
      <c r="AI35" s="408"/>
      <c r="AJ35" s="408"/>
      <c r="AK35" s="408"/>
      <c r="AL35" s="408"/>
      <c r="AM35" s="409"/>
      <c r="AN35" s="78"/>
      <c r="AO35" s="381"/>
      <c r="AP35" s="382"/>
      <c r="AQ35" s="382"/>
      <c r="AR35" s="382"/>
      <c r="AS35" s="382"/>
      <c r="AT35" s="383"/>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row>
    <row r="36" spans="1:80" x14ac:dyDescent="0.25">
      <c r="A36" s="78"/>
      <c r="B36" s="349"/>
      <c r="C36" s="349"/>
      <c r="D36" s="350"/>
      <c r="E36" s="390"/>
      <c r="F36" s="391"/>
      <c r="G36" s="391"/>
      <c r="H36" s="391"/>
      <c r="I36" s="391"/>
      <c r="J36" s="427" t="str">
        <f>IF(AND('Mapa final'!$L$66="Baja",'Mapa final'!$P$66="Leve"),CONCATENATE("R",'Mapa final'!$A$66),"")</f>
        <v/>
      </c>
      <c r="K36" s="425"/>
      <c r="L36" s="425" t="str">
        <f>IF(AND('Mapa final'!$L$72="Baja",'Mapa final'!$P$72="Leve"),CONCATENATE("R",'Mapa final'!$A$72),"")</f>
        <v/>
      </c>
      <c r="M36" s="425"/>
      <c r="N36" s="425" t="str">
        <f>IF(AND('Mapa final'!$L$78="Baja",'Mapa final'!$P$78="Leve"),CONCATENATE("R",'Mapa final'!$A$78),"")</f>
        <v/>
      </c>
      <c r="O36" s="426"/>
      <c r="P36" s="417" t="str">
        <f>IF(AND('Mapa final'!$L$66="Baja",'Mapa final'!$P$66="Menor"),CONCATENATE("R",'Mapa final'!$A$66),"")</f>
        <v/>
      </c>
      <c r="Q36" s="417"/>
      <c r="R36" s="417" t="str">
        <f>IF(AND('Mapa final'!$L$72="Baja",'Mapa final'!$P$72="Menor"),CONCATENATE("R",'Mapa final'!$A$72),"")</f>
        <v/>
      </c>
      <c r="S36" s="417"/>
      <c r="T36" s="417" t="str">
        <f>IF(AND('Mapa final'!$L$78="Baja",'Mapa final'!$P$78="Menor"),CONCATENATE("R",'Mapa final'!$A$78),"")</f>
        <v/>
      </c>
      <c r="U36" s="418"/>
      <c r="V36" s="416" t="str">
        <f>IF(AND('Mapa final'!$L$66="Baja",'Mapa final'!$P$66="Moderado"),CONCATENATE("R",'Mapa final'!$A$66),"")</f>
        <v/>
      </c>
      <c r="W36" s="417"/>
      <c r="X36" s="417" t="str">
        <f>IF(AND('Mapa final'!$L$72="Baja",'Mapa final'!$P$72="Moderado"),CONCATENATE("R",'Mapa final'!$A$72),"")</f>
        <v/>
      </c>
      <c r="Y36" s="417"/>
      <c r="Z36" s="417" t="str">
        <f>IF(AND('Mapa final'!$L$78="Baja",'Mapa final'!$P$78="Moderado"),CONCATENATE("R",'Mapa final'!$A$78),"")</f>
        <v/>
      </c>
      <c r="AA36" s="418"/>
      <c r="AB36" s="400" t="str">
        <f>IF(AND('Mapa final'!$L$66="Baja",'Mapa final'!$P$66="Mayor"),CONCATENATE("R",'Mapa final'!$A$66),"")</f>
        <v/>
      </c>
      <c r="AC36" s="396"/>
      <c r="AD36" s="396" t="str">
        <f>IF(AND('Mapa final'!$L$72="Baja",'Mapa final'!$P$72="Mayor"),CONCATENATE("R",'Mapa final'!$A$72),"")</f>
        <v/>
      </c>
      <c r="AE36" s="396"/>
      <c r="AF36" s="396" t="str">
        <f>IF(AND('Mapa final'!$L$78="Baja",'Mapa final'!$P$78="Mayor"),CONCATENATE("R",'Mapa final'!$A$78),"")</f>
        <v/>
      </c>
      <c r="AG36" s="397"/>
      <c r="AH36" s="407" t="str">
        <f>IF(AND('Mapa final'!$L$66="Baja",'Mapa final'!$P$66="Catastrófico"),CONCATENATE("R",'Mapa final'!$A$66),"")</f>
        <v/>
      </c>
      <c r="AI36" s="408"/>
      <c r="AJ36" s="408" t="str">
        <f>IF(AND('Mapa final'!$L$72="Baja",'Mapa final'!$P$72="Catastrófico"),CONCATENATE("R",'Mapa final'!$A$72),"")</f>
        <v/>
      </c>
      <c r="AK36" s="408"/>
      <c r="AL36" s="408" t="str">
        <f>IF(AND('Mapa final'!$L$78="Baja",'Mapa final'!$P$78="Catastrófico"),CONCATENATE("R",'Mapa final'!$A$78),"")</f>
        <v/>
      </c>
      <c r="AM36" s="409"/>
      <c r="AN36" s="78"/>
      <c r="AO36" s="381"/>
      <c r="AP36" s="382"/>
      <c r="AQ36" s="382"/>
      <c r="AR36" s="382"/>
      <c r="AS36" s="382"/>
      <c r="AT36" s="383"/>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row>
    <row r="37" spans="1:80" ht="15.75" thickBot="1" x14ac:dyDescent="0.3">
      <c r="A37" s="78"/>
      <c r="B37" s="349"/>
      <c r="C37" s="349"/>
      <c r="D37" s="350"/>
      <c r="E37" s="393"/>
      <c r="F37" s="394"/>
      <c r="G37" s="394"/>
      <c r="H37" s="394"/>
      <c r="I37" s="394"/>
      <c r="J37" s="428"/>
      <c r="K37" s="429"/>
      <c r="L37" s="429"/>
      <c r="M37" s="429"/>
      <c r="N37" s="429"/>
      <c r="O37" s="430"/>
      <c r="P37" s="420"/>
      <c r="Q37" s="420"/>
      <c r="R37" s="420"/>
      <c r="S37" s="420"/>
      <c r="T37" s="420"/>
      <c r="U37" s="421"/>
      <c r="V37" s="419"/>
      <c r="W37" s="420"/>
      <c r="X37" s="420"/>
      <c r="Y37" s="420"/>
      <c r="Z37" s="420"/>
      <c r="AA37" s="421"/>
      <c r="AB37" s="404"/>
      <c r="AC37" s="405"/>
      <c r="AD37" s="405"/>
      <c r="AE37" s="405"/>
      <c r="AF37" s="405"/>
      <c r="AG37" s="406"/>
      <c r="AH37" s="410"/>
      <c r="AI37" s="411"/>
      <c r="AJ37" s="411"/>
      <c r="AK37" s="411"/>
      <c r="AL37" s="411"/>
      <c r="AM37" s="412"/>
      <c r="AN37" s="78"/>
      <c r="AO37" s="384"/>
      <c r="AP37" s="385"/>
      <c r="AQ37" s="385"/>
      <c r="AR37" s="385"/>
      <c r="AS37" s="385"/>
      <c r="AT37" s="386"/>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row>
    <row r="38" spans="1:80" x14ac:dyDescent="0.25">
      <c r="A38" s="78"/>
      <c r="B38" s="349"/>
      <c r="C38" s="349"/>
      <c r="D38" s="350"/>
      <c r="E38" s="387" t="s">
        <v>156</v>
      </c>
      <c r="F38" s="388"/>
      <c r="G38" s="388"/>
      <c r="H38" s="388"/>
      <c r="I38" s="389"/>
      <c r="J38" s="431" t="str">
        <f>IF(AND('Mapa final'!$L$11="Muy Baja",'Mapa final'!$P$11="Leve"),CONCATENATE("R",'Mapa final'!$A$11),"")</f>
        <v/>
      </c>
      <c r="K38" s="432"/>
      <c r="L38" s="432" t="str">
        <f>IF(AND('Mapa final'!$L$18="Muy Baja",'Mapa final'!$P$18="Leve"),CONCATENATE("R",'Mapa final'!$A$18),"")</f>
        <v/>
      </c>
      <c r="M38" s="432"/>
      <c r="N38" s="432" t="str">
        <f>IF(AND('Mapa final'!$L$24="Muy Baja",'Mapa final'!$P$24="Leve"),CONCATENATE("R",'Mapa final'!$A$24),"")</f>
        <v/>
      </c>
      <c r="O38" s="433"/>
      <c r="P38" s="431" t="str">
        <f>IF(AND('Mapa final'!$L$11="Muy Baja",'Mapa final'!$P$11="Menor"),CONCATENATE("R",'Mapa final'!$A$11),"")</f>
        <v/>
      </c>
      <c r="Q38" s="432"/>
      <c r="R38" s="432" t="str">
        <f>IF(AND('Mapa final'!$L$18="Muy Baja",'Mapa final'!$P$18="Menor"),CONCATENATE("R",'Mapa final'!$A$18),"")</f>
        <v/>
      </c>
      <c r="S38" s="432"/>
      <c r="T38" s="432" t="str">
        <f>IF(AND('Mapa final'!$L$24="Muy Baja",'Mapa final'!$P$24="Menor"),CONCATENATE("R",'Mapa final'!$A$24),"")</f>
        <v/>
      </c>
      <c r="U38" s="433"/>
      <c r="V38" s="422" t="str">
        <f>IF(AND('Mapa final'!$L$11="Muy Baja",'Mapa final'!$P$11="Moderado"),CONCATENATE("R",'Mapa final'!$A$11),"")</f>
        <v/>
      </c>
      <c r="W38" s="423"/>
      <c r="X38" s="423" t="str">
        <f>IF(AND('Mapa final'!$L$18="Muy Baja",'Mapa final'!$P$18="Moderado"),CONCATENATE("R",'Mapa final'!$A$18),"")</f>
        <v/>
      </c>
      <c r="Y38" s="423"/>
      <c r="Z38" s="423" t="str">
        <f>IF(AND('Mapa final'!$L$24="Muy Baja",'Mapa final'!$P$24="Moderado"),CONCATENATE("R",'Mapa final'!$A$24),"")</f>
        <v/>
      </c>
      <c r="AA38" s="424"/>
      <c r="AB38" s="398" t="str">
        <f>IF(AND('Mapa final'!$L$11="Muy Baja",'Mapa final'!$P$11="Mayor"),CONCATENATE("R",'Mapa final'!$A$11),"")</f>
        <v/>
      </c>
      <c r="AC38" s="399"/>
      <c r="AD38" s="399" t="str">
        <f>IF(AND('Mapa final'!$L$18="Muy Baja",'Mapa final'!$P$18="Mayor"),CONCATENATE("R",'Mapa final'!$A$18),"")</f>
        <v/>
      </c>
      <c r="AE38" s="399"/>
      <c r="AF38" s="399" t="str">
        <f>IF(AND('Mapa final'!$L$24="Muy Baja",'Mapa final'!$P$24="Mayor"),CONCATENATE("R",'Mapa final'!$A$24),"")</f>
        <v/>
      </c>
      <c r="AG38" s="401"/>
      <c r="AH38" s="413" t="str">
        <f>IF(AND('Mapa final'!$L$11="Muy Baja",'Mapa final'!$P$11="Catastrófico"),CONCATENATE("R",'Mapa final'!$A$11),"")</f>
        <v/>
      </c>
      <c r="AI38" s="414"/>
      <c r="AJ38" s="414" t="str">
        <f>IF(AND('Mapa final'!$L$18="Muy Baja",'Mapa final'!$P$18="Catastrófico"),CONCATENATE("R",'Mapa final'!$A$18),"")</f>
        <v/>
      </c>
      <c r="AK38" s="414"/>
      <c r="AL38" s="414" t="str">
        <f>IF(AND('Mapa final'!$L$24="Muy Baja",'Mapa final'!$P$24="Catastrófico"),CONCATENATE("R",'Mapa final'!$A$24),"")</f>
        <v/>
      </c>
      <c r="AM38" s="415"/>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row>
    <row r="39" spans="1:80" x14ac:dyDescent="0.25">
      <c r="A39" s="78"/>
      <c r="B39" s="349"/>
      <c r="C39" s="349"/>
      <c r="D39" s="350"/>
      <c r="E39" s="390"/>
      <c r="F39" s="391"/>
      <c r="G39" s="391"/>
      <c r="H39" s="391"/>
      <c r="I39" s="392"/>
      <c r="J39" s="427"/>
      <c r="K39" s="425"/>
      <c r="L39" s="425"/>
      <c r="M39" s="425"/>
      <c r="N39" s="425"/>
      <c r="O39" s="426"/>
      <c r="P39" s="427"/>
      <c r="Q39" s="425"/>
      <c r="R39" s="425"/>
      <c r="S39" s="425"/>
      <c r="T39" s="425"/>
      <c r="U39" s="426"/>
      <c r="V39" s="416"/>
      <c r="W39" s="417"/>
      <c r="X39" s="417"/>
      <c r="Y39" s="417"/>
      <c r="Z39" s="417"/>
      <c r="AA39" s="418"/>
      <c r="AB39" s="400"/>
      <c r="AC39" s="396"/>
      <c r="AD39" s="396"/>
      <c r="AE39" s="396"/>
      <c r="AF39" s="396"/>
      <c r="AG39" s="397"/>
      <c r="AH39" s="407"/>
      <c r="AI39" s="408"/>
      <c r="AJ39" s="408"/>
      <c r="AK39" s="408"/>
      <c r="AL39" s="408"/>
      <c r="AM39" s="409"/>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row>
    <row r="40" spans="1:80" x14ac:dyDescent="0.25">
      <c r="A40" s="78"/>
      <c r="B40" s="349"/>
      <c r="C40" s="349"/>
      <c r="D40" s="350"/>
      <c r="E40" s="390"/>
      <c r="F40" s="391"/>
      <c r="G40" s="391"/>
      <c r="H40" s="391"/>
      <c r="I40" s="392"/>
      <c r="J40" s="427" t="str">
        <f>IF(AND('Mapa final'!$L$30="Muy Baja",'Mapa final'!$P$30="Leve"),CONCATENATE("R",'Mapa final'!$A$30),"")</f>
        <v/>
      </c>
      <c r="K40" s="425"/>
      <c r="L40" s="425" t="str">
        <f>IF(AND('Mapa final'!$L$36="Muy Baja",'Mapa final'!$P$36="Leve"),CONCATENATE("R",'Mapa final'!$A$36),"")</f>
        <v/>
      </c>
      <c r="M40" s="425"/>
      <c r="N40" s="425" t="str">
        <f>IF(AND('Mapa final'!$L$42="Muy Baja",'Mapa final'!$P$42="Leve"),CONCATENATE("R",'Mapa final'!$A$42),"")</f>
        <v/>
      </c>
      <c r="O40" s="426"/>
      <c r="P40" s="427" t="str">
        <f>IF(AND('Mapa final'!$L$30="Muy Baja",'Mapa final'!$P$30="Menor"),CONCATENATE("R",'Mapa final'!$A$30),"")</f>
        <v/>
      </c>
      <c r="Q40" s="425"/>
      <c r="R40" s="425" t="str">
        <f>IF(AND('Mapa final'!$L$36="Muy Baja",'Mapa final'!$P$36="Menor"),CONCATENATE("R",'Mapa final'!$A$36),"")</f>
        <v/>
      </c>
      <c r="S40" s="425"/>
      <c r="T40" s="425" t="str">
        <f>IF(AND('Mapa final'!$L$42="Muy Baja",'Mapa final'!$P$42="Menor"),CONCATENATE("R",'Mapa final'!$A$42),"")</f>
        <v/>
      </c>
      <c r="U40" s="426"/>
      <c r="V40" s="416" t="str">
        <f>IF(AND('Mapa final'!$L$30="Muy Baja",'Mapa final'!$P$30="Moderado"),CONCATENATE("R",'Mapa final'!$A$30),"")</f>
        <v/>
      </c>
      <c r="W40" s="417"/>
      <c r="X40" s="417" t="str">
        <f>IF(AND('Mapa final'!$L$36="Muy Baja",'Mapa final'!$P$36="Moderado"),CONCATENATE("R",'Mapa final'!$A$36),"")</f>
        <v/>
      </c>
      <c r="Y40" s="417"/>
      <c r="Z40" s="417" t="str">
        <f>IF(AND('Mapa final'!$L$42="Muy Baja",'Mapa final'!$P$42="Moderado"),CONCATENATE("R",'Mapa final'!$A$42),"")</f>
        <v/>
      </c>
      <c r="AA40" s="418"/>
      <c r="AB40" s="400" t="str">
        <f>IF(AND('Mapa final'!$L$30="Muy Baja",'Mapa final'!$P$30="Mayor"),CONCATENATE("R",'Mapa final'!$A$30),"")</f>
        <v/>
      </c>
      <c r="AC40" s="396"/>
      <c r="AD40" s="396" t="str">
        <f>IF(AND('Mapa final'!$L$36="Muy Baja",'Mapa final'!$P$36="Mayor"),CONCATENATE("R",'Mapa final'!$A$36),"")</f>
        <v/>
      </c>
      <c r="AE40" s="396"/>
      <c r="AF40" s="396" t="str">
        <f>IF(AND('Mapa final'!$L$42="Muy Baja",'Mapa final'!$P$42="Mayor"),CONCATENATE("R",'Mapa final'!$A$42),"")</f>
        <v/>
      </c>
      <c r="AG40" s="397"/>
      <c r="AH40" s="407" t="str">
        <f>IF(AND('Mapa final'!$L$30="Muy Baja",'Mapa final'!$P$30="Catastrófico"),CONCATENATE("R",'Mapa final'!$A$30),"")</f>
        <v/>
      </c>
      <c r="AI40" s="408"/>
      <c r="AJ40" s="408" t="str">
        <f>IF(AND('Mapa final'!$L$36="Muy Baja",'Mapa final'!$P$36="Catastrófico"),CONCATENATE("R",'Mapa final'!$A$36),"")</f>
        <v/>
      </c>
      <c r="AK40" s="408"/>
      <c r="AL40" s="408" t="str">
        <f>IF(AND('Mapa final'!$L$42="Muy Baja",'Mapa final'!$P$42="Catastrófico"),CONCATENATE("R",'Mapa final'!$A$42),"")</f>
        <v/>
      </c>
      <c r="AM40" s="409"/>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row>
    <row r="41" spans="1:80" x14ac:dyDescent="0.25">
      <c r="A41" s="78"/>
      <c r="B41" s="349"/>
      <c r="C41" s="349"/>
      <c r="D41" s="350"/>
      <c r="E41" s="390"/>
      <c r="F41" s="391"/>
      <c r="G41" s="391"/>
      <c r="H41" s="391"/>
      <c r="I41" s="392"/>
      <c r="J41" s="427"/>
      <c r="K41" s="425"/>
      <c r="L41" s="425"/>
      <c r="M41" s="425"/>
      <c r="N41" s="425"/>
      <c r="O41" s="426"/>
      <c r="P41" s="427"/>
      <c r="Q41" s="425"/>
      <c r="R41" s="425"/>
      <c r="S41" s="425"/>
      <c r="T41" s="425"/>
      <c r="U41" s="426"/>
      <c r="V41" s="416"/>
      <c r="W41" s="417"/>
      <c r="X41" s="417"/>
      <c r="Y41" s="417"/>
      <c r="Z41" s="417"/>
      <c r="AA41" s="418"/>
      <c r="AB41" s="400"/>
      <c r="AC41" s="396"/>
      <c r="AD41" s="396"/>
      <c r="AE41" s="396"/>
      <c r="AF41" s="396"/>
      <c r="AG41" s="397"/>
      <c r="AH41" s="407"/>
      <c r="AI41" s="408"/>
      <c r="AJ41" s="408"/>
      <c r="AK41" s="408"/>
      <c r="AL41" s="408"/>
      <c r="AM41" s="409"/>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row>
    <row r="42" spans="1:80" x14ac:dyDescent="0.25">
      <c r="A42" s="78"/>
      <c r="B42" s="349"/>
      <c r="C42" s="349"/>
      <c r="D42" s="350"/>
      <c r="E42" s="390"/>
      <c r="F42" s="391"/>
      <c r="G42" s="391"/>
      <c r="H42" s="391"/>
      <c r="I42" s="392"/>
      <c r="J42" s="427" t="str">
        <f>IF(AND('Mapa final'!$L$48="Muy Baja",'Mapa final'!$P$48="Leve"),CONCATENATE("R",'Mapa final'!$A$48),"")</f>
        <v/>
      </c>
      <c r="K42" s="425"/>
      <c r="L42" s="425" t="str">
        <f>IF(AND('Mapa final'!$L$54="Muy Baja",'Mapa final'!$P$54="Leve"),CONCATENATE("R",'Mapa final'!$A$54),"")</f>
        <v/>
      </c>
      <c r="M42" s="425"/>
      <c r="N42" s="425" t="str">
        <f>IF(AND('Mapa final'!$L$60="Muy Baja",'Mapa final'!$P$60="Leve"),CONCATENATE("R",'Mapa final'!$A$60),"")</f>
        <v/>
      </c>
      <c r="O42" s="426"/>
      <c r="P42" s="427" t="str">
        <f>IF(AND('Mapa final'!$L$48="Muy Baja",'Mapa final'!$P$48="Menor"),CONCATENATE("R",'Mapa final'!$A$48),"")</f>
        <v/>
      </c>
      <c r="Q42" s="425"/>
      <c r="R42" s="425" t="str">
        <f>IF(AND('Mapa final'!$L$54="Muy Baja",'Mapa final'!$P$54="Menor"),CONCATENATE("R",'Mapa final'!$A$54),"")</f>
        <v/>
      </c>
      <c r="S42" s="425"/>
      <c r="T42" s="425" t="str">
        <f>IF(AND('Mapa final'!$L$60="Muy Baja",'Mapa final'!$P$60="Menor"),CONCATENATE("R",'Mapa final'!$A$60),"")</f>
        <v/>
      </c>
      <c r="U42" s="426"/>
      <c r="V42" s="416" t="str">
        <f>IF(AND('Mapa final'!$L$48="Muy Baja",'Mapa final'!$P$48="Moderado"),CONCATENATE("R",'Mapa final'!$A$48),"")</f>
        <v/>
      </c>
      <c r="W42" s="417"/>
      <c r="X42" s="417" t="str">
        <f>IF(AND('Mapa final'!$L$54="Muy Baja",'Mapa final'!$P$54="Moderado"),CONCATENATE("R",'Mapa final'!$A$54),"")</f>
        <v/>
      </c>
      <c r="Y42" s="417"/>
      <c r="Z42" s="417" t="str">
        <f>IF(AND('Mapa final'!$L$60="Muy Baja",'Mapa final'!$P$60="Moderado"),CONCATENATE("R",'Mapa final'!$A$60),"")</f>
        <v/>
      </c>
      <c r="AA42" s="418"/>
      <c r="AB42" s="400" t="str">
        <f>IF(AND('Mapa final'!$L$48="Muy Baja",'Mapa final'!$P$48="Mayor"),CONCATENATE("R",'Mapa final'!$A$48),"")</f>
        <v/>
      </c>
      <c r="AC42" s="396"/>
      <c r="AD42" s="396" t="str">
        <f>IF(AND('Mapa final'!$L$54="Muy Baja",'Mapa final'!$P$54="Mayor"),CONCATENATE("R",'Mapa final'!$A$54),"")</f>
        <v/>
      </c>
      <c r="AE42" s="396"/>
      <c r="AF42" s="396" t="str">
        <f>IF(AND('Mapa final'!$L$60="Muy Baja",'Mapa final'!$P$60="Mayor"),CONCATENATE("R",'Mapa final'!$A$60),"")</f>
        <v/>
      </c>
      <c r="AG42" s="397"/>
      <c r="AH42" s="407" t="str">
        <f>IF(AND('Mapa final'!$L$48="Muy Baja",'Mapa final'!$P$48="Catastrófico"),CONCATENATE("R",'Mapa final'!$A$48),"")</f>
        <v/>
      </c>
      <c r="AI42" s="408"/>
      <c r="AJ42" s="408" t="str">
        <f>IF(AND('Mapa final'!$L$54="Muy Baja",'Mapa final'!$P$54="Catastrófico"),CONCATENATE("R",'Mapa final'!$A$54),"")</f>
        <v/>
      </c>
      <c r="AK42" s="408"/>
      <c r="AL42" s="408" t="str">
        <f>IF(AND('Mapa final'!$L$60="Muy Baja",'Mapa final'!$P$60="Catastrófico"),CONCATENATE("R",'Mapa final'!$A$60),"")</f>
        <v/>
      </c>
      <c r="AM42" s="409"/>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0" x14ac:dyDescent="0.25">
      <c r="A43" s="78"/>
      <c r="B43" s="349"/>
      <c r="C43" s="349"/>
      <c r="D43" s="350"/>
      <c r="E43" s="390"/>
      <c r="F43" s="391"/>
      <c r="G43" s="391"/>
      <c r="H43" s="391"/>
      <c r="I43" s="392"/>
      <c r="J43" s="427"/>
      <c r="K43" s="425"/>
      <c r="L43" s="425"/>
      <c r="M43" s="425"/>
      <c r="N43" s="425"/>
      <c r="O43" s="426"/>
      <c r="P43" s="427"/>
      <c r="Q43" s="425"/>
      <c r="R43" s="425"/>
      <c r="S43" s="425"/>
      <c r="T43" s="425"/>
      <c r="U43" s="426"/>
      <c r="V43" s="416"/>
      <c r="W43" s="417"/>
      <c r="X43" s="417"/>
      <c r="Y43" s="417"/>
      <c r="Z43" s="417"/>
      <c r="AA43" s="418"/>
      <c r="AB43" s="400"/>
      <c r="AC43" s="396"/>
      <c r="AD43" s="396"/>
      <c r="AE43" s="396"/>
      <c r="AF43" s="396"/>
      <c r="AG43" s="397"/>
      <c r="AH43" s="407"/>
      <c r="AI43" s="408"/>
      <c r="AJ43" s="408"/>
      <c r="AK43" s="408"/>
      <c r="AL43" s="408"/>
      <c r="AM43" s="409"/>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row>
    <row r="44" spans="1:80" x14ac:dyDescent="0.25">
      <c r="A44" s="78"/>
      <c r="B44" s="349"/>
      <c r="C44" s="349"/>
      <c r="D44" s="350"/>
      <c r="E44" s="390"/>
      <c r="F44" s="391"/>
      <c r="G44" s="391"/>
      <c r="H44" s="391"/>
      <c r="I44" s="392"/>
      <c r="J44" s="427" t="str">
        <f>IF(AND('Mapa final'!$L$66="Muy Baja",'Mapa final'!$P$66="Leve"),CONCATENATE("R",'Mapa final'!$A$66),"")</f>
        <v/>
      </c>
      <c r="K44" s="425"/>
      <c r="L44" s="425" t="str">
        <f>IF(AND('Mapa final'!$L$72="Muy Baja",'Mapa final'!$P$72="Leve"),CONCATENATE("R",'Mapa final'!$A$72),"")</f>
        <v/>
      </c>
      <c r="M44" s="425"/>
      <c r="N44" s="425" t="str">
        <f>IF(AND('Mapa final'!$L$78="Muy Baja",'Mapa final'!$P$78="Leve"),CONCATENATE("R",'Mapa final'!$A$78),"")</f>
        <v/>
      </c>
      <c r="O44" s="426"/>
      <c r="P44" s="427" t="str">
        <f>IF(AND('Mapa final'!$L$66="Muy Baja",'Mapa final'!$P$66="Menor"),CONCATENATE("R",'Mapa final'!$A$66),"")</f>
        <v/>
      </c>
      <c r="Q44" s="425"/>
      <c r="R44" s="425" t="str">
        <f>IF(AND('Mapa final'!$L$72="Muy Baja",'Mapa final'!$P$72="Menor"),CONCATENATE("R",'Mapa final'!$A$72),"")</f>
        <v/>
      </c>
      <c r="S44" s="425"/>
      <c r="T44" s="425" t="str">
        <f>IF(AND('Mapa final'!$L$78="Muy Baja",'Mapa final'!$P$78="Menor"),CONCATENATE("R",'Mapa final'!$A$78),"")</f>
        <v/>
      </c>
      <c r="U44" s="426"/>
      <c r="V44" s="416" t="str">
        <f>IF(AND('Mapa final'!$L$66="Muy Baja",'Mapa final'!$P$66="Moderado"),CONCATENATE("R",'Mapa final'!$A$66),"")</f>
        <v/>
      </c>
      <c r="W44" s="417"/>
      <c r="X44" s="417" t="str">
        <f>IF(AND('Mapa final'!$L$72="Muy Baja",'Mapa final'!$P$72="Moderado"),CONCATENATE("R",'Mapa final'!$A$72),"")</f>
        <v/>
      </c>
      <c r="Y44" s="417"/>
      <c r="Z44" s="417" t="str">
        <f>IF(AND('Mapa final'!$L$78="Muy Baja",'Mapa final'!$P$78="Moderado"),CONCATENATE("R",'Mapa final'!$A$78),"")</f>
        <v/>
      </c>
      <c r="AA44" s="418"/>
      <c r="AB44" s="400" t="str">
        <f>IF(AND('Mapa final'!$L$66="Muy Baja",'Mapa final'!$P$66="Mayor"),CONCATENATE("R",'Mapa final'!$A$66),"")</f>
        <v/>
      </c>
      <c r="AC44" s="396"/>
      <c r="AD44" s="396" t="str">
        <f>IF(AND('Mapa final'!$L$72="Muy Baja",'Mapa final'!$P$72="Mayor"),CONCATENATE("R",'Mapa final'!$A$72),"")</f>
        <v/>
      </c>
      <c r="AE44" s="396"/>
      <c r="AF44" s="396" t="str">
        <f>IF(AND('Mapa final'!$L$78="Muy Baja",'Mapa final'!$P$78="Mayor"),CONCATENATE("R",'Mapa final'!$A$78),"")</f>
        <v/>
      </c>
      <c r="AG44" s="397"/>
      <c r="AH44" s="407" t="str">
        <f>IF(AND('Mapa final'!$L$66="Muy Baja",'Mapa final'!$P$66="Catastrófico"),CONCATENATE("R",'Mapa final'!$A$66),"")</f>
        <v/>
      </c>
      <c r="AI44" s="408"/>
      <c r="AJ44" s="408" t="str">
        <f>IF(AND('Mapa final'!$L$72="Muy Baja",'Mapa final'!$P$72="Catastrófico"),CONCATENATE("R",'Mapa final'!$A$72),"")</f>
        <v/>
      </c>
      <c r="AK44" s="408"/>
      <c r="AL44" s="408" t="str">
        <f>IF(AND('Mapa final'!$L$78="Muy Baja",'Mapa final'!$P$78="Catastrófico"),CONCATENATE("R",'Mapa final'!$A$78),"")</f>
        <v/>
      </c>
      <c r="AM44" s="409"/>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row>
    <row r="45" spans="1:80" ht="15.75" thickBot="1" x14ac:dyDescent="0.3">
      <c r="A45" s="78"/>
      <c r="B45" s="349"/>
      <c r="C45" s="349"/>
      <c r="D45" s="350"/>
      <c r="E45" s="393"/>
      <c r="F45" s="394"/>
      <c r="G45" s="394"/>
      <c r="H45" s="394"/>
      <c r="I45" s="395"/>
      <c r="J45" s="428"/>
      <c r="K45" s="429"/>
      <c r="L45" s="429"/>
      <c r="M45" s="429"/>
      <c r="N45" s="429"/>
      <c r="O45" s="430"/>
      <c r="P45" s="428"/>
      <c r="Q45" s="429"/>
      <c r="R45" s="429"/>
      <c r="S45" s="429"/>
      <c r="T45" s="429"/>
      <c r="U45" s="430"/>
      <c r="V45" s="419"/>
      <c r="W45" s="420"/>
      <c r="X45" s="420"/>
      <c r="Y45" s="420"/>
      <c r="Z45" s="420"/>
      <c r="AA45" s="421"/>
      <c r="AB45" s="404"/>
      <c r="AC45" s="405"/>
      <c r="AD45" s="405"/>
      <c r="AE45" s="405"/>
      <c r="AF45" s="405"/>
      <c r="AG45" s="406"/>
      <c r="AH45" s="410"/>
      <c r="AI45" s="411"/>
      <c r="AJ45" s="411"/>
      <c r="AK45" s="411"/>
      <c r="AL45" s="411"/>
      <c r="AM45" s="412"/>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row>
    <row r="46" spans="1:80" x14ac:dyDescent="0.25">
      <c r="A46" s="78"/>
      <c r="B46" s="78"/>
      <c r="C46" s="78"/>
      <c r="D46" s="78"/>
      <c r="E46" s="78"/>
      <c r="F46" s="78"/>
      <c r="G46" s="78"/>
      <c r="H46" s="78"/>
      <c r="I46" s="78"/>
      <c r="J46" s="387" t="s">
        <v>157</v>
      </c>
      <c r="K46" s="388"/>
      <c r="L46" s="388"/>
      <c r="M46" s="388"/>
      <c r="N46" s="388"/>
      <c r="O46" s="389"/>
      <c r="P46" s="387" t="s">
        <v>158</v>
      </c>
      <c r="Q46" s="388"/>
      <c r="R46" s="388"/>
      <c r="S46" s="388"/>
      <c r="T46" s="388"/>
      <c r="U46" s="389"/>
      <c r="V46" s="387" t="s">
        <v>159</v>
      </c>
      <c r="W46" s="388"/>
      <c r="X46" s="388"/>
      <c r="Y46" s="388"/>
      <c r="Z46" s="388"/>
      <c r="AA46" s="389"/>
      <c r="AB46" s="387" t="s">
        <v>160</v>
      </c>
      <c r="AC46" s="403"/>
      <c r="AD46" s="388"/>
      <c r="AE46" s="388"/>
      <c r="AF46" s="388"/>
      <c r="AG46" s="389"/>
      <c r="AH46" s="387" t="s">
        <v>161</v>
      </c>
      <c r="AI46" s="388"/>
      <c r="AJ46" s="388"/>
      <c r="AK46" s="388"/>
      <c r="AL46" s="388"/>
      <c r="AM46" s="389"/>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x14ac:dyDescent="0.25">
      <c r="A47" s="78"/>
      <c r="B47" s="78"/>
      <c r="C47" s="78"/>
      <c r="D47" s="78"/>
      <c r="E47" s="78"/>
      <c r="F47" s="78"/>
      <c r="G47" s="78"/>
      <c r="H47" s="78"/>
      <c r="I47" s="78"/>
      <c r="J47" s="390"/>
      <c r="K47" s="391"/>
      <c r="L47" s="391"/>
      <c r="M47" s="391"/>
      <c r="N47" s="391"/>
      <c r="O47" s="392"/>
      <c r="P47" s="390"/>
      <c r="Q47" s="391"/>
      <c r="R47" s="391"/>
      <c r="S47" s="391"/>
      <c r="T47" s="391"/>
      <c r="U47" s="392"/>
      <c r="V47" s="390"/>
      <c r="W47" s="391"/>
      <c r="X47" s="391"/>
      <c r="Y47" s="391"/>
      <c r="Z47" s="391"/>
      <c r="AA47" s="392"/>
      <c r="AB47" s="390"/>
      <c r="AC47" s="391"/>
      <c r="AD47" s="391"/>
      <c r="AE47" s="391"/>
      <c r="AF47" s="391"/>
      <c r="AG47" s="392"/>
      <c r="AH47" s="390"/>
      <c r="AI47" s="391"/>
      <c r="AJ47" s="391"/>
      <c r="AK47" s="391"/>
      <c r="AL47" s="391"/>
      <c r="AM47" s="392"/>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x14ac:dyDescent="0.25">
      <c r="A48" s="78"/>
      <c r="B48" s="78"/>
      <c r="C48" s="78"/>
      <c r="D48" s="78"/>
      <c r="E48" s="78"/>
      <c r="F48" s="78"/>
      <c r="G48" s="78"/>
      <c r="H48" s="78"/>
      <c r="I48" s="78"/>
      <c r="J48" s="390"/>
      <c r="K48" s="391"/>
      <c r="L48" s="391"/>
      <c r="M48" s="391"/>
      <c r="N48" s="391"/>
      <c r="O48" s="392"/>
      <c r="P48" s="390"/>
      <c r="Q48" s="391"/>
      <c r="R48" s="391"/>
      <c r="S48" s="391"/>
      <c r="T48" s="391"/>
      <c r="U48" s="392"/>
      <c r="V48" s="390"/>
      <c r="W48" s="391"/>
      <c r="X48" s="391"/>
      <c r="Y48" s="391"/>
      <c r="Z48" s="391"/>
      <c r="AA48" s="392"/>
      <c r="AB48" s="390"/>
      <c r="AC48" s="391"/>
      <c r="AD48" s="391"/>
      <c r="AE48" s="391"/>
      <c r="AF48" s="391"/>
      <c r="AG48" s="392"/>
      <c r="AH48" s="390"/>
      <c r="AI48" s="391"/>
      <c r="AJ48" s="391"/>
      <c r="AK48" s="391"/>
      <c r="AL48" s="391"/>
      <c r="AM48" s="392"/>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x14ac:dyDescent="0.25">
      <c r="A49" s="78"/>
      <c r="B49" s="78"/>
      <c r="C49" s="78"/>
      <c r="D49" s="78"/>
      <c r="E49" s="78"/>
      <c r="F49" s="78"/>
      <c r="G49" s="78"/>
      <c r="H49" s="78"/>
      <c r="I49" s="78"/>
      <c r="J49" s="390"/>
      <c r="K49" s="391"/>
      <c r="L49" s="391"/>
      <c r="M49" s="391"/>
      <c r="N49" s="391"/>
      <c r="O49" s="392"/>
      <c r="P49" s="390"/>
      <c r="Q49" s="391"/>
      <c r="R49" s="391"/>
      <c r="S49" s="391"/>
      <c r="T49" s="391"/>
      <c r="U49" s="392"/>
      <c r="V49" s="390"/>
      <c r="W49" s="391"/>
      <c r="X49" s="391"/>
      <c r="Y49" s="391"/>
      <c r="Z49" s="391"/>
      <c r="AA49" s="392"/>
      <c r="AB49" s="390"/>
      <c r="AC49" s="391"/>
      <c r="AD49" s="391"/>
      <c r="AE49" s="391"/>
      <c r="AF49" s="391"/>
      <c r="AG49" s="392"/>
      <c r="AH49" s="390"/>
      <c r="AI49" s="391"/>
      <c r="AJ49" s="391"/>
      <c r="AK49" s="391"/>
      <c r="AL49" s="391"/>
      <c r="AM49" s="392"/>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x14ac:dyDescent="0.25">
      <c r="A50" s="78"/>
      <c r="B50" s="78"/>
      <c r="C50" s="78"/>
      <c r="D50" s="78"/>
      <c r="E50" s="78"/>
      <c r="F50" s="78"/>
      <c r="G50" s="78"/>
      <c r="H50" s="78"/>
      <c r="I50" s="78"/>
      <c r="J50" s="390"/>
      <c r="K50" s="391"/>
      <c r="L50" s="391"/>
      <c r="M50" s="391"/>
      <c r="N50" s="391"/>
      <c r="O50" s="392"/>
      <c r="P50" s="390"/>
      <c r="Q50" s="391"/>
      <c r="R50" s="391"/>
      <c r="S50" s="391"/>
      <c r="T50" s="391"/>
      <c r="U50" s="392"/>
      <c r="V50" s="390"/>
      <c r="W50" s="391"/>
      <c r="X50" s="391"/>
      <c r="Y50" s="391"/>
      <c r="Z50" s="391"/>
      <c r="AA50" s="392"/>
      <c r="AB50" s="390"/>
      <c r="AC50" s="391"/>
      <c r="AD50" s="391"/>
      <c r="AE50" s="391"/>
      <c r="AF50" s="391"/>
      <c r="AG50" s="392"/>
      <c r="AH50" s="390"/>
      <c r="AI50" s="391"/>
      <c r="AJ50" s="391"/>
      <c r="AK50" s="391"/>
      <c r="AL50" s="391"/>
      <c r="AM50" s="392"/>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ht="15.75" thickBot="1" x14ac:dyDescent="0.3">
      <c r="A51" s="78"/>
      <c r="B51" s="78"/>
      <c r="C51" s="78"/>
      <c r="D51" s="78"/>
      <c r="E51" s="78"/>
      <c r="F51" s="78"/>
      <c r="G51" s="78"/>
      <c r="H51" s="78"/>
      <c r="I51" s="78"/>
      <c r="J51" s="393"/>
      <c r="K51" s="394"/>
      <c r="L51" s="394"/>
      <c r="M51" s="394"/>
      <c r="N51" s="394"/>
      <c r="O51" s="395"/>
      <c r="P51" s="393"/>
      <c r="Q51" s="394"/>
      <c r="R51" s="394"/>
      <c r="S51" s="394"/>
      <c r="T51" s="394"/>
      <c r="U51" s="395"/>
      <c r="V51" s="393"/>
      <c r="W51" s="394"/>
      <c r="X51" s="394"/>
      <c r="Y51" s="394"/>
      <c r="Z51" s="394"/>
      <c r="AA51" s="395"/>
      <c r="AB51" s="393"/>
      <c r="AC51" s="394"/>
      <c r="AD51" s="394"/>
      <c r="AE51" s="394"/>
      <c r="AF51" s="394"/>
      <c r="AG51" s="395"/>
      <c r="AH51" s="393"/>
      <c r="AI51" s="394"/>
      <c r="AJ51" s="394"/>
      <c r="AK51" s="394"/>
      <c r="AL51" s="394"/>
      <c r="AM51" s="395"/>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x14ac:dyDescent="0.25">
      <c r="A52" s="7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ht="15" customHeight="1" x14ac:dyDescent="0.25">
      <c r="A53" s="78"/>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ht="15" customHeight="1" x14ac:dyDescent="0.25">
      <c r="A54" s="78"/>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x14ac:dyDescent="0.25">
      <c r="A55" s="7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x14ac:dyDescent="0.25">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x14ac:dyDescent="0.25">
      <c r="A57" s="7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x14ac:dyDescent="0.25">
      <c r="A58" s="7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x14ac:dyDescent="0.25">
      <c r="A59" s="78"/>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x14ac:dyDescent="0.25">
      <c r="A60" s="78"/>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x14ac:dyDescent="0.25">
      <c r="A61" s="78"/>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x14ac:dyDescent="0.25">
      <c r="A62" s="7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row>
    <row r="63" spans="1:80" x14ac:dyDescent="0.25">
      <c r="A63" s="7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row>
    <row r="64" spans="1:80" x14ac:dyDescent="0.25">
      <c r="A64" s="78"/>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row>
    <row r="65" spans="1:80" x14ac:dyDescent="0.25">
      <c r="A65" s="7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row>
    <row r="66" spans="1:80" x14ac:dyDescent="0.25">
      <c r="A66" s="7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row>
    <row r="67" spans="1:80" x14ac:dyDescent="0.25">
      <c r="A67" s="7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row>
    <row r="68" spans="1:80" x14ac:dyDescent="0.25">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row>
    <row r="69" spans="1:80" x14ac:dyDescent="0.25">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row>
    <row r="70" spans="1:80" x14ac:dyDescent="0.25">
      <c r="A70" s="7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row>
    <row r="71" spans="1:80" x14ac:dyDescent="0.25">
      <c r="A71" s="7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row>
    <row r="72" spans="1:80" x14ac:dyDescent="0.25">
      <c r="A72" s="7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row>
    <row r="73" spans="1:80" x14ac:dyDescent="0.25">
      <c r="A73" s="7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row>
    <row r="74" spans="1:80" x14ac:dyDescent="0.25">
      <c r="A74" s="7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row>
    <row r="75" spans="1:80" x14ac:dyDescent="0.25">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row>
    <row r="76" spans="1:80"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row>
    <row r="77" spans="1:80" x14ac:dyDescent="0.25">
      <c r="A77" s="7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row>
    <row r="78" spans="1:80" x14ac:dyDescent="0.25">
      <c r="A78" s="7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row>
    <row r="79" spans="1:80" x14ac:dyDescent="0.25">
      <c r="A79" s="7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row>
    <row r="80" spans="1:80"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row>
    <row r="81" spans="1:63"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row>
    <row r="82" spans="1:63" x14ac:dyDescent="0.25">
      <c r="A82" s="7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row>
    <row r="83" spans="1:63" x14ac:dyDescent="0.25">
      <c r="A83" s="7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row>
    <row r="84" spans="1:63" x14ac:dyDescent="0.25">
      <c r="A84" s="7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row>
    <row r="85" spans="1:63" x14ac:dyDescent="0.25">
      <c r="A85" s="7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row>
    <row r="86" spans="1:63" x14ac:dyDescent="0.25">
      <c r="A86" s="7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row>
    <row r="87" spans="1:63" x14ac:dyDescent="0.25">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row>
    <row r="88" spans="1:63" x14ac:dyDescent="0.25">
      <c r="A88" s="7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row>
    <row r="89" spans="1:63" x14ac:dyDescent="0.25">
      <c r="A89" s="7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row>
    <row r="90" spans="1:63" x14ac:dyDescent="0.25">
      <c r="A90" s="7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row>
    <row r="91" spans="1:63"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row>
    <row r="92" spans="1:63" x14ac:dyDescent="0.25">
      <c r="A92" s="7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row>
    <row r="93" spans="1:63" x14ac:dyDescent="0.25">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row>
    <row r="94" spans="1:63" x14ac:dyDescent="0.25">
      <c r="A94" s="7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row>
    <row r="95" spans="1:63" x14ac:dyDescent="0.25">
      <c r="A95" s="7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row>
    <row r="96" spans="1:63" x14ac:dyDescent="0.25">
      <c r="A96" s="7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row>
    <row r="97" spans="1:63" x14ac:dyDescent="0.25">
      <c r="A97" s="78"/>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row>
    <row r="98" spans="1:63"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row>
    <row r="99" spans="1:63" x14ac:dyDescent="0.25">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row>
    <row r="100" spans="1:63" x14ac:dyDescent="0.25">
      <c r="A100" s="78"/>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row>
    <row r="101" spans="1:63" x14ac:dyDescent="0.25">
      <c r="A101" s="78"/>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row>
    <row r="102" spans="1:63"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row>
    <row r="103" spans="1:63" x14ac:dyDescent="0.25">
      <c r="A103" s="78"/>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row>
    <row r="104" spans="1:63" x14ac:dyDescent="0.25">
      <c r="A104" s="78"/>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row>
    <row r="105" spans="1:63" x14ac:dyDescent="0.25">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row>
    <row r="106" spans="1:63"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row>
    <row r="107" spans="1:63" x14ac:dyDescent="0.25">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row>
    <row r="108" spans="1:63" x14ac:dyDescent="0.25">
      <c r="A108" s="78"/>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row>
    <row r="109" spans="1:63" x14ac:dyDescent="0.25">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row>
    <row r="110" spans="1:63" x14ac:dyDescent="0.25">
      <c r="A110" s="78"/>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row>
    <row r="111" spans="1:63" x14ac:dyDescent="0.25">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row>
    <row r="112" spans="1:63" x14ac:dyDescent="0.25">
      <c r="A112" s="78"/>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row>
    <row r="113" spans="1:63" x14ac:dyDescent="0.25">
      <c r="A113" s="78"/>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row>
    <row r="114" spans="1:63" x14ac:dyDescent="0.25">
      <c r="A114" s="78"/>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row>
    <row r="115" spans="1:63"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row>
    <row r="116" spans="1:63" x14ac:dyDescent="0.25">
      <c r="A116" s="78"/>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row>
    <row r="117" spans="1:63" x14ac:dyDescent="0.25">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row>
    <row r="118" spans="1:63" x14ac:dyDescent="0.25">
      <c r="A118" s="78"/>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row>
    <row r="119" spans="1:63" x14ac:dyDescent="0.25">
      <c r="A119" s="78"/>
      <c r="B119" s="78"/>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row>
    <row r="120" spans="1:63" x14ac:dyDescent="0.25">
      <c r="A120" s="78"/>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row>
    <row r="121" spans="1:63" x14ac:dyDescent="0.25">
      <c r="A121" s="78"/>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row>
    <row r="122" spans="1:63" x14ac:dyDescent="0.25">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row>
    <row r="123" spans="1:63" x14ac:dyDescent="0.25">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row>
    <row r="124" spans="1:63" x14ac:dyDescent="0.25">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row>
    <row r="125" spans="1:63" x14ac:dyDescent="0.25">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row>
    <row r="126" spans="1:63" x14ac:dyDescent="0.25">
      <c r="B126" s="78"/>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row>
    <row r="127" spans="1:63" x14ac:dyDescent="0.25">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row>
    <row r="128" spans="1:63" x14ac:dyDescent="0.25">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row>
    <row r="129" spans="2:63" x14ac:dyDescent="0.25">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row>
    <row r="130" spans="2:63" x14ac:dyDescent="0.25">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row>
    <row r="131" spans="2:63" x14ac:dyDescent="0.25">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row>
    <row r="132" spans="2:63" x14ac:dyDescent="0.25">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row>
    <row r="133" spans="2:63" x14ac:dyDescent="0.25">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row>
    <row r="134" spans="2:63" x14ac:dyDescent="0.25">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row>
    <row r="135" spans="2:63" x14ac:dyDescent="0.25">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row>
    <row r="136" spans="2:63" x14ac:dyDescent="0.25">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row>
    <row r="137" spans="2:63" x14ac:dyDescent="0.25">
      <c r="B137" s="78"/>
      <c r="C137" s="78"/>
      <c r="D137" s="78"/>
      <c r="E137" s="78"/>
      <c r="F137" s="78"/>
      <c r="G137" s="78"/>
      <c r="H137" s="78"/>
      <c r="I137" s="78"/>
    </row>
    <row r="138" spans="2:63" x14ac:dyDescent="0.25">
      <c r="B138" s="78"/>
      <c r="C138" s="78"/>
      <c r="D138" s="78"/>
      <c r="E138" s="78"/>
      <c r="F138" s="78"/>
      <c r="G138" s="78"/>
      <c r="H138" s="78"/>
      <c r="I138" s="78"/>
    </row>
    <row r="139" spans="2:63" x14ac:dyDescent="0.25">
      <c r="B139" s="78"/>
      <c r="C139" s="78"/>
      <c r="D139" s="78"/>
      <c r="E139" s="78"/>
      <c r="F139" s="78"/>
      <c r="G139" s="78"/>
      <c r="H139" s="78"/>
      <c r="I139" s="78"/>
    </row>
    <row r="140" spans="2:63" x14ac:dyDescent="0.25">
      <c r="B140" s="78"/>
      <c r="C140" s="78"/>
      <c r="D140" s="78"/>
      <c r="E140" s="78"/>
      <c r="F140" s="78"/>
      <c r="G140" s="78"/>
      <c r="H140" s="78"/>
      <c r="I140" s="78"/>
    </row>
  </sheetData>
  <sheetProtection algorithmName="SHA-512" hashValue="kpXlidzmWxbP3brn8k4eIEWxhYHkoNV8mMuhH1lPT/xypiCOesm15jiCfvbsOoPDCD8/umcOeC7isQqNzzQXVQ==" saltValue="e8t6+j8RQ+iPDyNDapgnxw==" spinCount="100000" sheet="1" objects="1" scenarios="1"/>
  <mergeCells count="317">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 ref="N40:O41"/>
    <mergeCell ref="J34:K35"/>
    <mergeCell ref="L34:M35"/>
    <mergeCell ref="N34:O35"/>
    <mergeCell ref="J36:K37"/>
    <mergeCell ref="L36:M37"/>
    <mergeCell ref="N36:O37"/>
    <mergeCell ref="J30:K31"/>
    <mergeCell ref="L30:M31"/>
    <mergeCell ref="N30:O31"/>
    <mergeCell ref="J32:K33"/>
    <mergeCell ref="L32:M33"/>
    <mergeCell ref="N32:O33"/>
    <mergeCell ref="V42:W43"/>
    <mergeCell ref="X42:Y43"/>
    <mergeCell ref="Z42:AA43"/>
    <mergeCell ref="V44:W45"/>
    <mergeCell ref="X44:Y45"/>
    <mergeCell ref="Z44:AA45"/>
    <mergeCell ref="V38:W39"/>
    <mergeCell ref="X38:Y39"/>
    <mergeCell ref="Z38:AA39"/>
    <mergeCell ref="V40:W41"/>
    <mergeCell ref="X40:Y41"/>
    <mergeCell ref="Z40:AA41"/>
    <mergeCell ref="P34:Q35"/>
    <mergeCell ref="R34:S35"/>
    <mergeCell ref="T34:U35"/>
    <mergeCell ref="P36:Q37"/>
    <mergeCell ref="R36:S37"/>
    <mergeCell ref="T36:U37"/>
    <mergeCell ref="P30:Q31"/>
    <mergeCell ref="R30:S31"/>
    <mergeCell ref="T30:U31"/>
    <mergeCell ref="P32:Q33"/>
    <mergeCell ref="R32:S33"/>
    <mergeCell ref="T32:U33"/>
    <mergeCell ref="V34:W35"/>
    <mergeCell ref="X34:Y35"/>
    <mergeCell ref="Z34:AA35"/>
    <mergeCell ref="V36:W37"/>
    <mergeCell ref="X36:Y37"/>
    <mergeCell ref="Z36:AA37"/>
    <mergeCell ref="V30:W31"/>
    <mergeCell ref="X30:Y31"/>
    <mergeCell ref="Z30:AA31"/>
    <mergeCell ref="V32:W33"/>
    <mergeCell ref="X32:Y33"/>
    <mergeCell ref="Z32:AA33"/>
    <mergeCell ref="V26:W27"/>
    <mergeCell ref="X26:Y27"/>
    <mergeCell ref="Z26:AA27"/>
    <mergeCell ref="V28:W29"/>
    <mergeCell ref="X28:Y29"/>
    <mergeCell ref="Z28:AA29"/>
    <mergeCell ref="V22:W23"/>
    <mergeCell ref="X22:Y23"/>
    <mergeCell ref="Z22:AA23"/>
    <mergeCell ref="V24:W25"/>
    <mergeCell ref="X24:Y25"/>
    <mergeCell ref="Z24:AA25"/>
    <mergeCell ref="P26:Q27"/>
    <mergeCell ref="R26:S27"/>
    <mergeCell ref="T26:U27"/>
    <mergeCell ref="P28:Q29"/>
    <mergeCell ref="R28:S29"/>
    <mergeCell ref="T28:U29"/>
    <mergeCell ref="P22:Q23"/>
    <mergeCell ref="R22:S23"/>
    <mergeCell ref="T22:U23"/>
    <mergeCell ref="P24:Q25"/>
    <mergeCell ref="R24:S25"/>
    <mergeCell ref="T24:U25"/>
    <mergeCell ref="J26:K27"/>
    <mergeCell ref="L26:M27"/>
    <mergeCell ref="N26:O27"/>
    <mergeCell ref="J28:K29"/>
    <mergeCell ref="L28:M29"/>
    <mergeCell ref="N28:O29"/>
    <mergeCell ref="J22:K23"/>
    <mergeCell ref="L22:M23"/>
    <mergeCell ref="N22:O23"/>
    <mergeCell ref="J24:K25"/>
    <mergeCell ref="L24:M25"/>
    <mergeCell ref="N24:O25"/>
    <mergeCell ref="P18:Q19"/>
    <mergeCell ref="R18:S19"/>
    <mergeCell ref="T18:U19"/>
    <mergeCell ref="P20:Q21"/>
    <mergeCell ref="R20:S21"/>
    <mergeCell ref="T20:U21"/>
    <mergeCell ref="P14:Q15"/>
    <mergeCell ref="R14:S15"/>
    <mergeCell ref="T14:U15"/>
    <mergeCell ref="P16:Q17"/>
    <mergeCell ref="R16:S17"/>
    <mergeCell ref="T16:U17"/>
    <mergeCell ref="J18:K19"/>
    <mergeCell ref="L18:M19"/>
    <mergeCell ref="N18:O19"/>
    <mergeCell ref="J20:K21"/>
    <mergeCell ref="L20:M21"/>
    <mergeCell ref="N20:O21"/>
    <mergeCell ref="J14:K15"/>
    <mergeCell ref="L14:M15"/>
    <mergeCell ref="N14:O15"/>
    <mergeCell ref="J16:K17"/>
    <mergeCell ref="L16:M17"/>
    <mergeCell ref="N16:O17"/>
    <mergeCell ref="AH42:AI43"/>
    <mergeCell ref="AJ42:AK43"/>
    <mergeCell ref="AL42:AM43"/>
    <mergeCell ref="AH44:AI45"/>
    <mergeCell ref="AJ44:AK45"/>
    <mergeCell ref="AL44:AM45"/>
    <mergeCell ref="AH38:AI39"/>
    <mergeCell ref="AJ38:AK39"/>
    <mergeCell ref="AL38:AM39"/>
    <mergeCell ref="AH40:AI41"/>
    <mergeCell ref="AJ40:AK41"/>
    <mergeCell ref="AL40:AM41"/>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10:AI11"/>
    <mergeCell ref="AJ10:AK11"/>
    <mergeCell ref="AL10:AM11"/>
    <mergeCell ref="AH12:AI13"/>
    <mergeCell ref="AJ12:AK13"/>
    <mergeCell ref="AL12:AM13"/>
    <mergeCell ref="AH6:AI7"/>
    <mergeCell ref="AJ6:AK7"/>
    <mergeCell ref="AL6:AM7"/>
    <mergeCell ref="AH8:AI9"/>
    <mergeCell ref="AJ8:AK9"/>
    <mergeCell ref="AL8:AM9"/>
    <mergeCell ref="AB42:AC43"/>
    <mergeCell ref="AD42:AE43"/>
    <mergeCell ref="AF42:AG43"/>
    <mergeCell ref="AB44:AC45"/>
    <mergeCell ref="AD44:AE45"/>
    <mergeCell ref="AF44:AG45"/>
    <mergeCell ref="AB38:AC39"/>
    <mergeCell ref="AD38:AE39"/>
    <mergeCell ref="AF38:AG39"/>
    <mergeCell ref="AB40:AC41"/>
    <mergeCell ref="AD40:AE41"/>
    <mergeCell ref="AF40:AG41"/>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row>
    <row r="2" spans="1:91" ht="18" customHeight="1" x14ac:dyDescent="0.25">
      <c r="A2" s="78"/>
      <c r="B2" s="460" t="s">
        <v>162</v>
      </c>
      <c r="C2" s="461"/>
      <c r="D2" s="461"/>
      <c r="E2" s="461"/>
      <c r="F2" s="461"/>
      <c r="G2" s="461"/>
      <c r="H2" s="461"/>
      <c r="I2" s="461"/>
      <c r="J2" s="402" t="s">
        <v>15</v>
      </c>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row>
    <row r="3" spans="1:91" ht="18.75" customHeight="1" x14ac:dyDescent="0.25">
      <c r="A3" s="78"/>
      <c r="B3" s="461"/>
      <c r="C3" s="461"/>
      <c r="D3" s="461"/>
      <c r="E3" s="461"/>
      <c r="F3" s="461"/>
      <c r="G3" s="461"/>
      <c r="H3" s="461"/>
      <c r="I3" s="461"/>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row>
    <row r="4" spans="1:91" ht="15" customHeight="1" x14ac:dyDescent="0.25">
      <c r="A4" s="78"/>
      <c r="B4" s="461"/>
      <c r="C4" s="461"/>
      <c r="D4" s="461"/>
      <c r="E4" s="461"/>
      <c r="F4" s="461"/>
      <c r="G4" s="461"/>
      <c r="H4" s="461"/>
      <c r="I4" s="461"/>
      <c r="J4" s="402"/>
      <c r="K4" s="402"/>
      <c r="L4" s="402"/>
      <c r="M4" s="402"/>
      <c r="N4" s="402"/>
      <c r="O4" s="402"/>
      <c r="P4" s="402"/>
      <c r="Q4" s="402"/>
      <c r="R4" s="402"/>
      <c r="S4" s="402"/>
      <c r="T4" s="402"/>
      <c r="U4" s="402"/>
      <c r="V4" s="402"/>
      <c r="W4" s="402"/>
      <c r="X4" s="402"/>
      <c r="Y4" s="402"/>
      <c r="Z4" s="402"/>
      <c r="AA4" s="402"/>
      <c r="AB4" s="402"/>
      <c r="AC4" s="402"/>
      <c r="AD4" s="402"/>
      <c r="AE4" s="402"/>
      <c r="AF4" s="402"/>
      <c r="AG4" s="402"/>
      <c r="AH4" s="402"/>
      <c r="AI4" s="402"/>
      <c r="AJ4" s="402"/>
      <c r="AK4" s="402"/>
      <c r="AL4" s="402"/>
      <c r="AM4" s="402"/>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row>
    <row r="5" spans="1:91" ht="15.75" thickBot="1" x14ac:dyDescent="0.3">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row>
    <row r="6" spans="1:91" ht="15" customHeight="1" x14ac:dyDescent="0.25">
      <c r="A6" s="78"/>
      <c r="B6" s="349" t="s">
        <v>101</v>
      </c>
      <c r="C6" s="349"/>
      <c r="D6" s="350"/>
      <c r="E6" s="444" t="s">
        <v>148</v>
      </c>
      <c r="F6" s="445"/>
      <c r="G6" s="445"/>
      <c r="H6" s="445"/>
      <c r="I6" s="462"/>
      <c r="J6" s="41" t="str">
        <f>IF(AND('Mapa final'!$AI$11="Muy Alta",'Mapa final'!$AK$11="Leve"),CONCATENATE("R1C",'Mapa final'!$Y$11),"")</f>
        <v/>
      </c>
      <c r="K6" s="42" t="str">
        <f>IF(AND('Mapa final'!$AI$12="Muy Alta",'Mapa final'!$AK$12="Leve"),CONCATENATE("R1C",'Mapa final'!$Y$12),"")</f>
        <v/>
      </c>
      <c r="L6" s="42" t="str">
        <f>IF(AND('Mapa final'!$AI$13="Muy Alta",'Mapa final'!$AK$13="Leve"),CONCATENATE("R1C",'Mapa final'!$Y$13),"")</f>
        <v/>
      </c>
      <c r="M6" s="42" t="str">
        <f>IF(AND('Mapa final'!$AI$15="Muy Alta",'Mapa final'!$AK$15="Leve"),CONCATENATE("R1C",'Mapa final'!$Y$15),"")</f>
        <v/>
      </c>
      <c r="N6" s="42" t="str">
        <f>IF(AND('Mapa final'!$AI$16="Muy Alta",'Mapa final'!$AK$16="Leve"),CONCATENATE("R1C",'Mapa final'!$Y$16),"")</f>
        <v/>
      </c>
      <c r="O6" s="43" t="str">
        <f>IF(AND('Mapa final'!$AI$17="Muy Alta",'Mapa final'!$AK$17="Leve"),CONCATENATE("R1C",'Mapa final'!$Y$17),"")</f>
        <v/>
      </c>
      <c r="P6" s="41" t="str">
        <f>IF(AND('Mapa final'!$AI$11="Muy Alta",'Mapa final'!$AK$11="Menor"),CONCATENATE("R1C",'Mapa final'!$Y$11),"")</f>
        <v/>
      </c>
      <c r="Q6" s="42" t="str">
        <f>IF(AND('Mapa final'!$AI$12="Muy Alta",'Mapa final'!$AK$12="Menor"),CONCATENATE("R1C",'Mapa final'!$Y$12),"")</f>
        <v/>
      </c>
      <c r="R6" s="42" t="str">
        <f>IF(AND('Mapa final'!$AI$13="Muy Alta",'Mapa final'!$AK$13="Menor"),CONCATENATE("R1C",'Mapa final'!$Y$13),"")</f>
        <v/>
      </c>
      <c r="S6" s="42" t="str">
        <f>IF(AND('Mapa final'!$AI$15="Muy Alta",'Mapa final'!$AK$15="Menor"),CONCATENATE("R1C",'Mapa final'!$Y$15),"")</f>
        <v/>
      </c>
      <c r="T6" s="42" t="str">
        <f>IF(AND('Mapa final'!$AI$16="Muy Alta",'Mapa final'!$AK$16="Menor"),CONCATENATE("R1C",'Mapa final'!$Y$16),"")</f>
        <v/>
      </c>
      <c r="U6" s="43" t="str">
        <f>IF(AND('Mapa final'!$AI$17="Muy Alta",'Mapa final'!$AK$17="Menor"),CONCATENATE("R1C",'Mapa final'!$Y$17),"")</f>
        <v/>
      </c>
      <c r="V6" s="41" t="str">
        <f>IF(AND('Mapa final'!$AI$11="Muy Alta",'Mapa final'!$AK$11="Moderado"),CONCATENATE("R1C",'Mapa final'!$Y$11),"")</f>
        <v/>
      </c>
      <c r="W6" s="42" t="str">
        <f>IF(AND('Mapa final'!$AI$12="Muy Alta",'Mapa final'!$AK$12="Moderado"),CONCATENATE("R1C",'Mapa final'!$Y$12),"")</f>
        <v/>
      </c>
      <c r="X6" s="42" t="str">
        <f>IF(AND('Mapa final'!$AI$13="Muy Alta",'Mapa final'!$AK$13="Moderado"),CONCATENATE("R1C",'Mapa final'!$Y$13),"")</f>
        <v/>
      </c>
      <c r="Y6" s="42" t="str">
        <f>IF(AND('Mapa final'!$AI$15="Muy Alta",'Mapa final'!$AK$15="Moderado"),CONCATENATE("R1C",'Mapa final'!$Y$15),"")</f>
        <v/>
      </c>
      <c r="Z6" s="42" t="str">
        <f>IF(AND('Mapa final'!$AI$16="Muy Alta",'Mapa final'!$AK$16="Moderado"),CONCATENATE("R1C",'Mapa final'!$Y$16),"")</f>
        <v/>
      </c>
      <c r="AA6" s="43" t="str">
        <f>IF(AND('Mapa final'!$AI$17="Muy Alta",'Mapa final'!$AK$17="Moderado"),CONCATENATE("R1C",'Mapa final'!$Y$17),"")</f>
        <v/>
      </c>
      <c r="AB6" s="41" t="str">
        <f>IF(AND('Mapa final'!$AI$11="Muy Alta",'Mapa final'!$AK$11="Mayor"),CONCATENATE("R1C",'Mapa final'!$Y$11),"")</f>
        <v/>
      </c>
      <c r="AC6" s="42" t="str">
        <f>IF(AND('Mapa final'!$AI$12="Muy Alta",'Mapa final'!$AK$12="Mayor"),CONCATENATE("R1C",'Mapa final'!$Y$12),"")</f>
        <v/>
      </c>
      <c r="AD6" s="42" t="str">
        <f>IF(AND('Mapa final'!$AI$13="Muy Alta",'Mapa final'!$AK$13="Mayor"),CONCATENATE("R1C",'Mapa final'!$Y$13),"")</f>
        <v/>
      </c>
      <c r="AE6" s="42" t="str">
        <f>IF(AND('Mapa final'!$AI$15="Muy Alta",'Mapa final'!$AK$15="Mayor"),CONCATENATE("R1C",'Mapa final'!$Y$15),"")</f>
        <v/>
      </c>
      <c r="AF6" s="42" t="str">
        <f>IF(AND('Mapa final'!$AI$16="Muy Alta",'Mapa final'!$AK$16="Mayor"),CONCATENATE("R1C",'Mapa final'!$Y$16),"")</f>
        <v/>
      </c>
      <c r="AG6" s="43" t="str">
        <f>IF(AND('Mapa final'!$AI$17="Muy Alta",'Mapa final'!$AK$17="Mayor"),CONCATENATE("R1C",'Mapa final'!$Y$17),"")</f>
        <v/>
      </c>
      <c r="AH6" s="44" t="str">
        <f>IF(AND('Mapa final'!$AI$11="Muy Alta",'Mapa final'!$AK$11="Catastrófico"),CONCATENATE("R1C",'Mapa final'!$Y$11),"")</f>
        <v/>
      </c>
      <c r="AI6" s="45" t="str">
        <f>IF(AND('Mapa final'!$AI$12="Muy Alta",'Mapa final'!$AK$12="Catastrófico"),CONCATENATE("R1C",'Mapa final'!$Y$12),"")</f>
        <v/>
      </c>
      <c r="AJ6" s="45" t="str">
        <f>IF(AND('Mapa final'!$AI$13="Muy Alta",'Mapa final'!$AK$13="Catastrófico"),CONCATENATE("R1C",'Mapa final'!$Y$13),"")</f>
        <v/>
      </c>
      <c r="AK6" s="45" t="str">
        <f>IF(AND('Mapa final'!$AI$15="Muy Alta",'Mapa final'!$AK$15="Catastrófico"),CONCATENATE("R1C",'Mapa final'!$Y$15),"")</f>
        <v/>
      </c>
      <c r="AL6" s="45" t="str">
        <f>IF(AND('Mapa final'!$AI$16="Muy Alta",'Mapa final'!$AK$16="Catastrófico"),CONCATENATE("R1C",'Mapa final'!$Y$16),"")</f>
        <v/>
      </c>
      <c r="AM6" s="46" t="str">
        <f>IF(AND('Mapa final'!$AI$17="Muy Alta",'Mapa final'!$AK$17="Catastrófico"),CONCATENATE("R1C",'Mapa final'!$Y$17),"")</f>
        <v/>
      </c>
      <c r="AN6" s="78"/>
      <c r="AO6" s="451" t="s">
        <v>149</v>
      </c>
      <c r="AP6" s="452"/>
      <c r="AQ6" s="452"/>
      <c r="AR6" s="452"/>
      <c r="AS6" s="452"/>
      <c r="AT6" s="453"/>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row>
    <row r="7" spans="1:91" ht="15" customHeight="1" x14ac:dyDescent="0.25">
      <c r="A7" s="78"/>
      <c r="B7" s="349"/>
      <c r="C7" s="349"/>
      <c r="D7" s="350"/>
      <c r="E7" s="448"/>
      <c r="F7" s="447"/>
      <c r="G7" s="447"/>
      <c r="H7" s="447"/>
      <c r="I7" s="463"/>
      <c r="J7" s="47" t="str">
        <f>IF(AND('Mapa final'!$AI$18="Muy Alta",'Mapa final'!$AK$18="Leve"),CONCATENATE("R2C",'Mapa final'!$Y$18),"")</f>
        <v/>
      </c>
      <c r="K7" s="48" t="str">
        <f>IF(AND('Mapa final'!$AI$19="Muy Alta",'Mapa final'!$AK$19="Leve"),CONCATENATE("R2C",'Mapa final'!$Y$19),"")</f>
        <v/>
      </c>
      <c r="L7" s="48" t="str">
        <f>IF(AND('Mapa final'!$AI$20="Muy Alta",'Mapa final'!$AK$20="Leve"),CONCATENATE("R2C",'Mapa final'!$Y$20),"")</f>
        <v/>
      </c>
      <c r="M7" s="48" t="str">
        <f>IF(AND('Mapa final'!$AI$21="Muy Alta",'Mapa final'!$AK$21="Leve"),CONCATENATE("R2C",'Mapa final'!$Y$21),"")</f>
        <v/>
      </c>
      <c r="N7" s="48" t="str">
        <f>IF(AND('Mapa final'!$AI$22="Muy Alta",'Mapa final'!$AK$22="Leve"),CONCATENATE("R2C",'Mapa final'!$Y$22),"")</f>
        <v/>
      </c>
      <c r="O7" s="49" t="str">
        <f>IF(AND('Mapa final'!$AI$23="Muy Alta",'Mapa final'!$AK$23="Leve"),CONCATENATE("R2C",'Mapa final'!$Y$23),"")</f>
        <v/>
      </c>
      <c r="P7" s="47" t="str">
        <f>IF(AND('Mapa final'!$AI$18="Muy Alta",'Mapa final'!$AK$18="Menor"),CONCATENATE("R2C",'Mapa final'!$Y$18),"")</f>
        <v/>
      </c>
      <c r="Q7" s="48" t="str">
        <f>IF(AND('Mapa final'!$AI$19="Muy Alta",'Mapa final'!$AK$19="Menor"),CONCATENATE("R2C",'Mapa final'!$Y$19),"")</f>
        <v/>
      </c>
      <c r="R7" s="48" t="str">
        <f>IF(AND('Mapa final'!$AI$20="Muy Alta",'Mapa final'!$AK$20="Menor"),CONCATENATE("R2C",'Mapa final'!$Y$20),"")</f>
        <v/>
      </c>
      <c r="S7" s="48" t="str">
        <f>IF(AND('Mapa final'!$AI$21="Muy Alta",'Mapa final'!$AK$21="Menor"),CONCATENATE("R2C",'Mapa final'!$Y$21),"")</f>
        <v/>
      </c>
      <c r="T7" s="48" t="str">
        <f>IF(AND('Mapa final'!$AI$22="Muy Alta",'Mapa final'!$AK$22="Menor"),CONCATENATE("R2C",'Mapa final'!$Y$22),"")</f>
        <v/>
      </c>
      <c r="U7" s="49" t="str">
        <f>IF(AND('Mapa final'!$AI$23="Muy Alta",'Mapa final'!$AK$23="Menor"),CONCATENATE("R2C",'Mapa final'!$Y$23),"")</f>
        <v/>
      </c>
      <c r="V7" s="47" t="str">
        <f>IF(AND('Mapa final'!$AI$18="Muy Alta",'Mapa final'!$AK$18="Moderado"),CONCATENATE("R2C",'Mapa final'!$Y$18),"")</f>
        <v/>
      </c>
      <c r="W7" s="48" t="str">
        <f>IF(AND('Mapa final'!$AI$19="Muy Alta",'Mapa final'!$AK$19="Moderado"),CONCATENATE("R2C",'Mapa final'!$Y$19),"")</f>
        <v/>
      </c>
      <c r="X7" s="48" t="str">
        <f>IF(AND('Mapa final'!$AI$20="Muy Alta",'Mapa final'!$AK$20="Moderado"),CONCATENATE("R2C",'Mapa final'!$Y$20),"")</f>
        <v/>
      </c>
      <c r="Y7" s="48" t="str">
        <f>IF(AND('Mapa final'!$AI$21="Muy Alta",'Mapa final'!$AK$21="Moderado"),CONCATENATE("R2C",'Mapa final'!$Y$21),"")</f>
        <v/>
      </c>
      <c r="Z7" s="48" t="str">
        <f>IF(AND('Mapa final'!$AI$22="Muy Alta",'Mapa final'!$AK$22="Moderado"),CONCATENATE("R2C",'Mapa final'!$Y$22),"")</f>
        <v/>
      </c>
      <c r="AA7" s="49" t="str">
        <f>IF(AND('Mapa final'!$AI$23="Muy Alta",'Mapa final'!$AK$23="Moderado"),CONCATENATE("R2C",'Mapa final'!$Y$23),"")</f>
        <v/>
      </c>
      <c r="AB7" s="47" t="str">
        <f>IF(AND('Mapa final'!$AI$18="Muy Alta",'Mapa final'!$AK$18="Mayor"),CONCATENATE("R2C",'Mapa final'!$Y$18),"")</f>
        <v/>
      </c>
      <c r="AC7" s="48" t="str">
        <f>IF(AND('Mapa final'!$AI$19="Muy Alta",'Mapa final'!$AK$19="Mayor"),CONCATENATE("R2C",'Mapa final'!$Y$19),"")</f>
        <v/>
      </c>
      <c r="AD7" s="48" t="str">
        <f>IF(AND('Mapa final'!$AI$20="Muy Alta",'Mapa final'!$AK$20="Mayor"),CONCATENATE("R2C",'Mapa final'!$Y$20),"")</f>
        <v/>
      </c>
      <c r="AE7" s="48" t="str">
        <f>IF(AND('Mapa final'!$AI$21="Muy Alta",'Mapa final'!$AK$21="Mayor"),CONCATENATE("R2C",'Mapa final'!$Y$21),"")</f>
        <v/>
      </c>
      <c r="AF7" s="48" t="str">
        <f>IF(AND('Mapa final'!$AI$22="Muy Alta",'Mapa final'!$AK$22="Mayor"),CONCATENATE("R2C",'Mapa final'!$Y$22),"")</f>
        <v/>
      </c>
      <c r="AG7" s="49" t="str">
        <f>IF(AND('Mapa final'!$AI$23="Muy Alta",'Mapa final'!$AK$23="Mayor"),CONCATENATE("R2C",'Mapa final'!$Y$23),"")</f>
        <v/>
      </c>
      <c r="AH7" s="50" t="str">
        <f>IF(AND('Mapa final'!$AI$18="Muy Alta",'Mapa final'!$AK$18="Catastrófico"),CONCATENATE("R2C",'Mapa final'!$Y$18),"")</f>
        <v/>
      </c>
      <c r="AI7" s="51" t="str">
        <f>IF(AND('Mapa final'!$AI$19="Muy Alta",'Mapa final'!$AK$19="Catastrófico"),CONCATENATE("R2C",'Mapa final'!$Y$19),"")</f>
        <v/>
      </c>
      <c r="AJ7" s="51" t="str">
        <f>IF(AND('Mapa final'!$AI$20="Muy Alta",'Mapa final'!$AK$20="Catastrófico"),CONCATENATE("R2C",'Mapa final'!$Y$20),"")</f>
        <v/>
      </c>
      <c r="AK7" s="51" t="str">
        <f>IF(AND('Mapa final'!$AI$21="Muy Alta",'Mapa final'!$AK$21="Catastrófico"),CONCATENATE("R2C",'Mapa final'!$Y$21),"")</f>
        <v/>
      </c>
      <c r="AL7" s="51" t="str">
        <f>IF(AND('Mapa final'!$AI$22="Muy Alta",'Mapa final'!$AK$22="Catastrófico"),CONCATENATE("R2C",'Mapa final'!$Y$22),"")</f>
        <v/>
      </c>
      <c r="AM7" s="52" t="str">
        <f>IF(AND('Mapa final'!$AI$23="Muy Alta",'Mapa final'!$AK$23="Catastrófico"),CONCATENATE("R2C",'Mapa final'!$Y$23),"")</f>
        <v/>
      </c>
      <c r="AN7" s="78"/>
      <c r="AO7" s="454"/>
      <c r="AP7" s="455"/>
      <c r="AQ7" s="455"/>
      <c r="AR7" s="455"/>
      <c r="AS7" s="455"/>
      <c r="AT7" s="456"/>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row>
    <row r="8" spans="1:91" ht="15" customHeight="1" x14ac:dyDescent="0.25">
      <c r="A8" s="78"/>
      <c r="B8" s="349"/>
      <c r="C8" s="349"/>
      <c r="D8" s="350"/>
      <c r="E8" s="448"/>
      <c r="F8" s="447"/>
      <c r="G8" s="447"/>
      <c r="H8" s="447"/>
      <c r="I8" s="463"/>
      <c r="J8" s="47" t="str">
        <f>IF(AND('Mapa final'!$AI$24="Muy Alta",'Mapa final'!$AK$24="Leve"),CONCATENATE("R3C",'Mapa final'!$Y$24),"")</f>
        <v/>
      </c>
      <c r="K8" s="48" t="str">
        <f>IF(AND('Mapa final'!$AI$25="Muy Alta",'Mapa final'!$AK$25="Leve"),CONCATENATE("R3C",'Mapa final'!$Y$25),"")</f>
        <v/>
      </c>
      <c r="L8" s="48" t="str">
        <f>IF(AND('Mapa final'!$AI$26="Muy Alta",'Mapa final'!$AK$26="Leve"),CONCATENATE("R3C",'Mapa final'!$Y$26),"")</f>
        <v/>
      </c>
      <c r="M8" s="48" t="str">
        <f>IF(AND('Mapa final'!$AI$27="Muy Alta",'Mapa final'!$AK$27="Leve"),CONCATENATE("R3C",'Mapa final'!$Y$27),"")</f>
        <v/>
      </c>
      <c r="N8" s="48" t="str">
        <f>IF(AND('Mapa final'!$AI$28="Muy Alta",'Mapa final'!$AK$28="Leve"),CONCATENATE("R3C",'Mapa final'!$Y$28),"")</f>
        <v/>
      </c>
      <c r="O8" s="49" t="str">
        <f>IF(AND('Mapa final'!$AI$29="Muy Alta",'Mapa final'!$AK$29="Leve"),CONCATENATE("R3C",'Mapa final'!$Y$29),"")</f>
        <v/>
      </c>
      <c r="P8" s="47" t="str">
        <f>IF(AND('Mapa final'!$AI$24="Muy Alta",'Mapa final'!$AK$24="Menor"),CONCATENATE("R3C",'Mapa final'!$Y$24),"")</f>
        <v/>
      </c>
      <c r="Q8" s="48" t="str">
        <f>IF(AND('Mapa final'!$AI$25="Muy Alta",'Mapa final'!$AK$25="Menor"),CONCATENATE("R3C",'Mapa final'!$Y$25),"")</f>
        <v/>
      </c>
      <c r="R8" s="48" t="str">
        <f>IF(AND('Mapa final'!$AI$26="Muy Alta",'Mapa final'!$AK$26="Menor"),CONCATENATE("R3C",'Mapa final'!$Y$26),"")</f>
        <v/>
      </c>
      <c r="S8" s="48" t="str">
        <f>IF(AND('Mapa final'!$AI$27="Muy Alta",'Mapa final'!$AK$27="Menor"),CONCATENATE("R3C",'Mapa final'!$Y$27),"")</f>
        <v/>
      </c>
      <c r="T8" s="48" t="str">
        <f>IF(AND('Mapa final'!$AI$28="Muy Alta",'Mapa final'!$AK$28="Menor"),CONCATENATE("R3C",'Mapa final'!$Y$28),"")</f>
        <v/>
      </c>
      <c r="U8" s="49" t="str">
        <f>IF(AND('Mapa final'!$AI$29="Muy Alta",'Mapa final'!$AK$29="Menor"),CONCATENATE("R3C",'Mapa final'!$Y$29),"")</f>
        <v/>
      </c>
      <c r="V8" s="47" t="str">
        <f>IF(AND('Mapa final'!$AI$24="Muy Alta",'Mapa final'!$AK$24="Moderado"),CONCATENATE("R3C",'Mapa final'!$Y$24),"")</f>
        <v/>
      </c>
      <c r="W8" s="48" t="str">
        <f>IF(AND('Mapa final'!$AI$25="Muy Alta",'Mapa final'!$AK$25="Moderado"),CONCATENATE("R3C",'Mapa final'!$Y$25),"")</f>
        <v/>
      </c>
      <c r="X8" s="48" t="str">
        <f>IF(AND('Mapa final'!$AI$26="Muy Alta",'Mapa final'!$AK$26="Moderado"),CONCATENATE("R3C",'Mapa final'!$Y$26),"")</f>
        <v/>
      </c>
      <c r="Y8" s="48" t="str">
        <f>IF(AND('Mapa final'!$AI$27="Muy Alta",'Mapa final'!$AK$27="Moderado"),CONCATENATE("R3C",'Mapa final'!$Y$27),"")</f>
        <v/>
      </c>
      <c r="Z8" s="48" t="str">
        <f>IF(AND('Mapa final'!$AI$28="Muy Alta",'Mapa final'!$AK$28="Moderado"),CONCATENATE("R3C",'Mapa final'!$Y$28),"")</f>
        <v/>
      </c>
      <c r="AA8" s="49" t="str">
        <f>IF(AND('Mapa final'!$AI$29="Muy Alta",'Mapa final'!$AK$29="Moderado"),CONCATENATE("R3C",'Mapa final'!$Y$29),"")</f>
        <v/>
      </c>
      <c r="AB8" s="47" t="str">
        <f>IF(AND('Mapa final'!$AI$24="Muy Alta",'Mapa final'!$AK$24="Mayor"),CONCATENATE("R3C",'Mapa final'!$Y$24),"")</f>
        <v/>
      </c>
      <c r="AC8" s="48" t="str">
        <f>IF(AND('Mapa final'!$AI$25="Muy Alta",'Mapa final'!$AK$25="Mayor"),CONCATENATE("R3C",'Mapa final'!$Y$25),"")</f>
        <v/>
      </c>
      <c r="AD8" s="48" t="str">
        <f>IF(AND('Mapa final'!$AI$26="Muy Alta",'Mapa final'!$AK$26="Mayor"),CONCATENATE("R3C",'Mapa final'!$Y$26),"")</f>
        <v/>
      </c>
      <c r="AE8" s="48" t="str">
        <f>IF(AND('Mapa final'!$AI$27="Muy Alta",'Mapa final'!$AK$27="Mayor"),CONCATENATE("R3C",'Mapa final'!$Y$27),"")</f>
        <v/>
      </c>
      <c r="AF8" s="48" t="str">
        <f>IF(AND('Mapa final'!$AI$28="Muy Alta",'Mapa final'!$AK$28="Mayor"),CONCATENATE("R3C",'Mapa final'!$Y$28),"")</f>
        <v/>
      </c>
      <c r="AG8" s="49" t="str">
        <f>IF(AND('Mapa final'!$AI$29="Muy Alta",'Mapa final'!$AK$29="Mayor"),CONCATENATE("R3C",'Mapa final'!$Y$29),"")</f>
        <v/>
      </c>
      <c r="AH8" s="50" t="str">
        <f>IF(AND('Mapa final'!$AI$24="Muy Alta",'Mapa final'!$AK$24="Catastrófico"),CONCATENATE("R3C",'Mapa final'!$Y$24),"")</f>
        <v/>
      </c>
      <c r="AI8" s="51" t="str">
        <f>IF(AND('Mapa final'!$AI$25="Muy Alta",'Mapa final'!$AK$25="Catastrófico"),CONCATENATE("R3C",'Mapa final'!$Y$25),"")</f>
        <v/>
      </c>
      <c r="AJ8" s="51" t="str">
        <f>IF(AND('Mapa final'!$AI$26="Muy Alta",'Mapa final'!$AK$26="Catastrófico"),CONCATENATE("R3C",'Mapa final'!$Y$26),"")</f>
        <v/>
      </c>
      <c r="AK8" s="51" t="str">
        <f>IF(AND('Mapa final'!$AI$27="Muy Alta",'Mapa final'!$AK$27="Catastrófico"),CONCATENATE("R3C",'Mapa final'!$Y$27),"")</f>
        <v/>
      </c>
      <c r="AL8" s="51" t="str">
        <f>IF(AND('Mapa final'!$AI$28="Muy Alta",'Mapa final'!$AK$28="Catastrófico"),CONCATENATE("R3C",'Mapa final'!$Y$28),"")</f>
        <v/>
      </c>
      <c r="AM8" s="52" t="str">
        <f>IF(AND('Mapa final'!$AI$29="Muy Alta",'Mapa final'!$AK$29="Catastrófico"),CONCATENATE("R3C",'Mapa final'!$Y$29),"")</f>
        <v/>
      </c>
      <c r="AN8" s="78"/>
      <c r="AO8" s="454"/>
      <c r="AP8" s="455"/>
      <c r="AQ8" s="455"/>
      <c r="AR8" s="455"/>
      <c r="AS8" s="455"/>
      <c r="AT8" s="456"/>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row>
    <row r="9" spans="1:91" ht="15" customHeight="1" x14ac:dyDescent="0.25">
      <c r="A9" s="78"/>
      <c r="B9" s="349"/>
      <c r="C9" s="349"/>
      <c r="D9" s="350"/>
      <c r="E9" s="448"/>
      <c r="F9" s="447"/>
      <c r="G9" s="447"/>
      <c r="H9" s="447"/>
      <c r="I9" s="463"/>
      <c r="J9" s="47" t="str">
        <f>IF(AND('Mapa final'!$AI$30="Muy Alta",'Mapa final'!$AK$30="Leve"),CONCATENATE("R4C",'Mapa final'!$Y$30),"")</f>
        <v/>
      </c>
      <c r="K9" s="48" t="str">
        <f>IF(AND('Mapa final'!$AI$31="Muy Alta",'Mapa final'!$AK$31="Leve"),CONCATENATE("R4C",'Mapa final'!$Y$31),"")</f>
        <v/>
      </c>
      <c r="L9" s="48" t="str">
        <f>IF(AND('Mapa final'!$AI$32="Muy Alta",'Mapa final'!$AK$32="Leve"),CONCATENATE("R4C",'Mapa final'!$Y$32),"")</f>
        <v/>
      </c>
      <c r="M9" s="48" t="str">
        <f>IF(AND('Mapa final'!$AI$33="Muy Alta",'Mapa final'!$AK$33="Leve"),CONCATENATE("R4C",'Mapa final'!$Y$33),"")</f>
        <v/>
      </c>
      <c r="N9" s="48" t="str">
        <f>IF(AND('Mapa final'!$AI$34="Muy Alta",'Mapa final'!$AK$34="Leve"),CONCATENATE("R4C",'Mapa final'!$Y$34),"")</f>
        <v/>
      </c>
      <c r="O9" s="49" t="str">
        <f>IF(AND('Mapa final'!$AI$35="Muy Alta",'Mapa final'!$AK$35="Leve"),CONCATENATE("R4C",'Mapa final'!$Y$35),"")</f>
        <v/>
      </c>
      <c r="P9" s="47" t="str">
        <f>IF(AND('Mapa final'!$AI$30="Muy Alta",'Mapa final'!$AK$30="Menor"),CONCATENATE("R4C",'Mapa final'!$Y$30),"")</f>
        <v/>
      </c>
      <c r="Q9" s="48" t="str">
        <f>IF(AND('Mapa final'!$AI$31="Muy Alta",'Mapa final'!$AK$31="Menor"),CONCATENATE("R4C",'Mapa final'!$Y$31),"")</f>
        <v/>
      </c>
      <c r="R9" s="48" t="str">
        <f>IF(AND('Mapa final'!$AI$32="Muy Alta",'Mapa final'!$AK$32="Menor"),CONCATENATE("R4C",'Mapa final'!$Y$32),"")</f>
        <v/>
      </c>
      <c r="S9" s="48" t="str">
        <f>IF(AND('Mapa final'!$AI$33="Muy Alta",'Mapa final'!$AK$33="Menor"),CONCATENATE("R4C",'Mapa final'!$Y$33),"")</f>
        <v/>
      </c>
      <c r="T9" s="48" t="str">
        <f>IF(AND('Mapa final'!$AI$34="Muy Alta",'Mapa final'!$AK$34="Menor"),CONCATENATE("R4C",'Mapa final'!$Y$34),"")</f>
        <v/>
      </c>
      <c r="U9" s="49" t="str">
        <f>IF(AND('Mapa final'!$AI$35="Muy Alta",'Mapa final'!$AK$35="Menor"),CONCATENATE("R4C",'Mapa final'!$Y$35),"")</f>
        <v/>
      </c>
      <c r="V9" s="47" t="str">
        <f>IF(AND('Mapa final'!$AI$30="Muy Alta",'Mapa final'!$AK$30="Moderado"),CONCATENATE("R4C",'Mapa final'!$Y$30),"")</f>
        <v/>
      </c>
      <c r="W9" s="48" t="str">
        <f>IF(AND('Mapa final'!$AI$31="Muy Alta",'Mapa final'!$AK$31="Moderado"),CONCATENATE("R4C",'Mapa final'!$Y$31),"")</f>
        <v/>
      </c>
      <c r="X9" s="48" t="str">
        <f>IF(AND('Mapa final'!$AI$32="Muy Alta",'Mapa final'!$AK$32="Moderado"),CONCATENATE("R4C",'Mapa final'!$Y$32),"")</f>
        <v/>
      </c>
      <c r="Y9" s="48" t="str">
        <f>IF(AND('Mapa final'!$AI$33="Muy Alta",'Mapa final'!$AK$33="Moderado"),CONCATENATE("R4C",'Mapa final'!$Y$33),"")</f>
        <v/>
      </c>
      <c r="Z9" s="48" t="str">
        <f>IF(AND('Mapa final'!$AI$34="Muy Alta",'Mapa final'!$AK$34="Moderado"),CONCATENATE("R4C",'Mapa final'!$Y$34),"")</f>
        <v/>
      </c>
      <c r="AA9" s="49" t="str">
        <f>IF(AND('Mapa final'!$AI$35="Muy Alta",'Mapa final'!$AK$35="Moderado"),CONCATENATE("R4C",'Mapa final'!$Y$35),"")</f>
        <v/>
      </c>
      <c r="AB9" s="47" t="str">
        <f>IF(AND('Mapa final'!$AI$30="Muy Alta",'Mapa final'!$AK$30="Mayor"),CONCATENATE("R4C",'Mapa final'!$Y$30),"")</f>
        <v/>
      </c>
      <c r="AC9" s="48" t="str">
        <f>IF(AND('Mapa final'!$AI$31="Muy Alta",'Mapa final'!$AK$31="Mayor"),CONCATENATE("R4C",'Mapa final'!$Y$31),"")</f>
        <v/>
      </c>
      <c r="AD9" s="48" t="str">
        <f>IF(AND('Mapa final'!$AI$32="Muy Alta",'Mapa final'!$AK$32="Mayor"),CONCATENATE("R4C",'Mapa final'!$Y$32),"")</f>
        <v/>
      </c>
      <c r="AE9" s="48" t="str">
        <f>IF(AND('Mapa final'!$AI$33="Muy Alta",'Mapa final'!$AK$33="Mayor"),CONCATENATE("R4C",'Mapa final'!$Y$33),"")</f>
        <v/>
      </c>
      <c r="AF9" s="48" t="str">
        <f>IF(AND('Mapa final'!$AI$34="Muy Alta",'Mapa final'!$AK$34="Mayor"),CONCATENATE("R4C",'Mapa final'!$Y$34),"")</f>
        <v/>
      </c>
      <c r="AG9" s="49" t="str">
        <f>IF(AND('Mapa final'!$AI$35="Muy Alta",'Mapa final'!$AK$35="Mayor"),CONCATENATE("R4C",'Mapa final'!$Y$35),"")</f>
        <v/>
      </c>
      <c r="AH9" s="50" t="str">
        <f>IF(AND('Mapa final'!$AI$30="Muy Alta",'Mapa final'!$AK$30="Catastrófico"),CONCATENATE("R4C",'Mapa final'!$Y$30),"")</f>
        <v/>
      </c>
      <c r="AI9" s="51" t="str">
        <f>IF(AND('Mapa final'!$AI$31="Muy Alta",'Mapa final'!$AK$31="Catastrófico"),CONCATENATE("R4C",'Mapa final'!$Y$31),"")</f>
        <v/>
      </c>
      <c r="AJ9" s="51" t="str">
        <f>IF(AND('Mapa final'!$AI$32="Muy Alta",'Mapa final'!$AK$32="Catastrófico"),CONCATENATE("R4C",'Mapa final'!$Y$32),"")</f>
        <v/>
      </c>
      <c r="AK9" s="51" t="str">
        <f>IF(AND('Mapa final'!$AI$33="Muy Alta",'Mapa final'!$AK$33="Catastrófico"),CONCATENATE("R4C",'Mapa final'!$Y$33),"")</f>
        <v/>
      </c>
      <c r="AL9" s="51" t="str">
        <f>IF(AND('Mapa final'!$AI$34="Muy Alta",'Mapa final'!$AK$34="Catastrófico"),CONCATENATE("R4C",'Mapa final'!$Y$34),"")</f>
        <v/>
      </c>
      <c r="AM9" s="52" t="str">
        <f>IF(AND('Mapa final'!$AI$35="Muy Alta",'Mapa final'!$AK$35="Catastrófico"),CONCATENATE("R4C",'Mapa final'!$Y$35),"")</f>
        <v/>
      </c>
      <c r="AN9" s="78"/>
      <c r="AO9" s="454"/>
      <c r="AP9" s="455"/>
      <c r="AQ9" s="455"/>
      <c r="AR9" s="455"/>
      <c r="AS9" s="455"/>
      <c r="AT9" s="456"/>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row>
    <row r="10" spans="1:91" ht="15" customHeight="1" x14ac:dyDescent="0.25">
      <c r="A10" s="78"/>
      <c r="B10" s="349"/>
      <c r="C10" s="349"/>
      <c r="D10" s="350"/>
      <c r="E10" s="448"/>
      <c r="F10" s="447"/>
      <c r="G10" s="447"/>
      <c r="H10" s="447"/>
      <c r="I10" s="463"/>
      <c r="J10" s="47" t="str">
        <f>IF(AND('Mapa final'!$AI$36="Muy Alta",'Mapa final'!$AK$36="Leve"),CONCATENATE("R5C",'Mapa final'!$Y$36),"")</f>
        <v/>
      </c>
      <c r="K10" s="48" t="str">
        <f>IF(AND('Mapa final'!$AI$37="Muy Alta",'Mapa final'!$AK$37="Leve"),CONCATENATE("R5C",'Mapa final'!$Y$37),"")</f>
        <v/>
      </c>
      <c r="L10" s="48" t="str">
        <f>IF(AND('Mapa final'!$AI$38="Muy Alta",'Mapa final'!$AK$38="Leve"),CONCATENATE("R5C",'Mapa final'!$Y$38),"")</f>
        <v/>
      </c>
      <c r="M10" s="48" t="str">
        <f>IF(AND('Mapa final'!$AI$39="Muy Alta",'Mapa final'!$AK$39="Leve"),CONCATENATE("R5C",'Mapa final'!$Y$39),"")</f>
        <v/>
      </c>
      <c r="N10" s="48" t="str">
        <f>IF(AND('Mapa final'!$AI$40="Muy Alta",'Mapa final'!$AK$40="Leve"),CONCATENATE("R5C",'Mapa final'!$Y$40),"")</f>
        <v/>
      </c>
      <c r="O10" s="49" t="str">
        <f>IF(AND('Mapa final'!$AI$41="Muy Alta",'Mapa final'!$AK$41="Leve"),CONCATENATE("R5C",'Mapa final'!$Y$41),"")</f>
        <v/>
      </c>
      <c r="P10" s="47" t="str">
        <f>IF(AND('Mapa final'!$AI$36="Muy Alta",'Mapa final'!$AK$36="Menor"),CONCATENATE("R5C",'Mapa final'!$Y$36),"")</f>
        <v/>
      </c>
      <c r="Q10" s="48" t="str">
        <f>IF(AND('Mapa final'!$AI$37="Muy Alta",'Mapa final'!$AK$37="Menor"),CONCATENATE("R5C",'Mapa final'!$Y$37),"")</f>
        <v/>
      </c>
      <c r="R10" s="48" t="str">
        <f>IF(AND('Mapa final'!$AI$38="Muy Alta",'Mapa final'!$AK$38="Menor"),CONCATENATE("R5C",'Mapa final'!$Y$38),"")</f>
        <v/>
      </c>
      <c r="S10" s="48" t="str">
        <f>IF(AND('Mapa final'!$AI$39="Muy Alta",'Mapa final'!$AK$39="Menor"),CONCATENATE("R5C",'Mapa final'!$Y$39),"")</f>
        <v/>
      </c>
      <c r="T10" s="48" t="str">
        <f>IF(AND('Mapa final'!$AI$40="Muy Alta",'Mapa final'!$AK$40="Menor"),CONCATENATE("R5C",'Mapa final'!$Y$40),"")</f>
        <v/>
      </c>
      <c r="U10" s="49" t="str">
        <f>IF(AND('Mapa final'!$AI$41="Muy Alta",'Mapa final'!$AK$41="Menor"),CONCATENATE("R5C",'Mapa final'!$Y$41),"")</f>
        <v/>
      </c>
      <c r="V10" s="47" t="str">
        <f>IF(AND('Mapa final'!$AI$36="Muy Alta",'Mapa final'!$AK$36="Moderado"),CONCATENATE("R5C",'Mapa final'!$Y$36),"")</f>
        <v/>
      </c>
      <c r="W10" s="48" t="str">
        <f>IF(AND('Mapa final'!$AI$37="Muy Alta",'Mapa final'!$AK$37="Moderado"),CONCATENATE("R5C",'Mapa final'!$Y$37),"")</f>
        <v/>
      </c>
      <c r="X10" s="48" t="str">
        <f>IF(AND('Mapa final'!$AI$38="Muy Alta",'Mapa final'!$AK$38="Moderado"),CONCATENATE("R5C",'Mapa final'!$Y$38),"")</f>
        <v/>
      </c>
      <c r="Y10" s="48" t="str">
        <f>IF(AND('Mapa final'!$AI$39="Muy Alta",'Mapa final'!$AK$39="Moderado"),CONCATENATE("R5C",'Mapa final'!$Y$39),"")</f>
        <v/>
      </c>
      <c r="Z10" s="48" t="str">
        <f>IF(AND('Mapa final'!$AI$40="Muy Alta",'Mapa final'!$AK$40="Moderado"),CONCATENATE("R5C",'Mapa final'!$Y$40),"")</f>
        <v/>
      </c>
      <c r="AA10" s="49" t="str">
        <f>IF(AND('Mapa final'!$AI$41="Muy Alta",'Mapa final'!$AK$41="Moderado"),CONCATENATE("R5C",'Mapa final'!$Y$41),"")</f>
        <v/>
      </c>
      <c r="AB10" s="47" t="str">
        <f>IF(AND('Mapa final'!$AI$36="Muy Alta",'Mapa final'!$AK$36="Mayor"),CONCATENATE("R5C",'Mapa final'!$Y$36),"")</f>
        <v/>
      </c>
      <c r="AC10" s="48" t="str">
        <f>IF(AND('Mapa final'!$AI$37="Muy Alta",'Mapa final'!$AK$37="Mayor"),CONCATENATE("R5C",'Mapa final'!$Y$37),"")</f>
        <v/>
      </c>
      <c r="AD10" s="48" t="str">
        <f>IF(AND('Mapa final'!$AI$38="Muy Alta",'Mapa final'!$AK$38="Mayor"),CONCATENATE("R5C",'Mapa final'!$Y$38),"")</f>
        <v/>
      </c>
      <c r="AE10" s="48" t="str">
        <f>IF(AND('Mapa final'!$AI$39="Muy Alta",'Mapa final'!$AK$39="Mayor"),CONCATENATE("R5C",'Mapa final'!$Y$39),"")</f>
        <v/>
      </c>
      <c r="AF10" s="48" t="str">
        <f>IF(AND('Mapa final'!$AI$40="Muy Alta",'Mapa final'!$AK$40="Mayor"),CONCATENATE("R5C",'Mapa final'!$Y$40),"")</f>
        <v/>
      </c>
      <c r="AG10" s="49" t="str">
        <f>IF(AND('Mapa final'!$AI$41="Muy Alta",'Mapa final'!$AK$41="Mayor"),CONCATENATE("R5C",'Mapa final'!$Y$41),"")</f>
        <v/>
      </c>
      <c r="AH10" s="50" t="str">
        <f>IF(AND('Mapa final'!$AI$36="Muy Alta",'Mapa final'!$AK$36="Catastrófico"),CONCATENATE("R5C",'Mapa final'!$Y$36),"")</f>
        <v/>
      </c>
      <c r="AI10" s="51" t="str">
        <f>IF(AND('Mapa final'!$AI$37="Muy Alta",'Mapa final'!$AK$37="Catastrófico"),CONCATENATE("R5C",'Mapa final'!$Y$37),"")</f>
        <v/>
      </c>
      <c r="AJ10" s="51" t="str">
        <f>IF(AND('Mapa final'!$AI$38="Muy Alta",'Mapa final'!$AK$38="Catastrófico"),CONCATENATE("R5C",'Mapa final'!$Y$38),"")</f>
        <v/>
      </c>
      <c r="AK10" s="51" t="str">
        <f>IF(AND('Mapa final'!$AI$39="Muy Alta",'Mapa final'!$AK$39="Catastrófico"),CONCATENATE("R5C",'Mapa final'!$Y$39),"")</f>
        <v/>
      </c>
      <c r="AL10" s="51" t="str">
        <f>IF(AND('Mapa final'!$AI$40="Muy Alta",'Mapa final'!$AK$40="Catastrófico"),CONCATENATE("R5C",'Mapa final'!$Y$40),"")</f>
        <v/>
      </c>
      <c r="AM10" s="52" t="str">
        <f>IF(AND('Mapa final'!$AI$41="Muy Alta",'Mapa final'!$AK$41="Catastrófico"),CONCATENATE("R5C",'Mapa final'!$Y$41),"")</f>
        <v/>
      </c>
      <c r="AN10" s="78"/>
      <c r="AO10" s="454"/>
      <c r="AP10" s="455"/>
      <c r="AQ10" s="455"/>
      <c r="AR10" s="455"/>
      <c r="AS10" s="455"/>
      <c r="AT10" s="456"/>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row>
    <row r="11" spans="1:91" ht="15" customHeight="1" x14ac:dyDescent="0.25">
      <c r="A11" s="78"/>
      <c r="B11" s="349"/>
      <c r="C11" s="349"/>
      <c r="D11" s="350"/>
      <c r="E11" s="448"/>
      <c r="F11" s="447"/>
      <c r="G11" s="447"/>
      <c r="H11" s="447"/>
      <c r="I11" s="463"/>
      <c r="J11" s="47" t="str">
        <f>IF(AND('Mapa final'!$AI$42="Muy Alta",'Mapa final'!$AK$42="Leve"),CONCATENATE("R6C",'Mapa final'!$Y$42),"")</f>
        <v/>
      </c>
      <c r="K11" s="48" t="str">
        <f>IF(AND('Mapa final'!$AI$43="Muy Alta",'Mapa final'!$AK$43="Leve"),CONCATENATE("R6C",'Mapa final'!$Y$43),"")</f>
        <v/>
      </c>
      <c r="L11" s="48" t="str">
        <f>IF(AND('Mapa final'!$AI$44="Muy Alta",'Mapa final'!$AK$44="Leve"),CONCATENATE("R6C",'Mapa final'!$Y$44),"")</f>
        <v/>
      </c>
      <c r="M11" s="48" t="str">
        <f>IF(AND('Mapa final'!$AI$45="Muy Alta",'Mapa final'!$AK$45="Leve"),CONCATENATE("R6C",'Mapa final'!$Y$45),"")</f>
        <v/>
      </c>
      <c r="N11" s="48" t="str">
        <f>IF(AND('Mapa final'!$AI$46="Muy Alta",'Mapa final'!$AK$46="Leve"),CONCATENATE("R6C",'Mapa final'!$Y$46),"")</f>
        <v/>
      </c>
      <c r="O11" s="49" t="str">
        <f>IF(AND('Mapa final'!$AI$47="Muy Alta",'Mapa final'!$AK$47="Leve"),CONCATENATE("R6C",'Mapa final'!$Y$47),"")</f>
        <v/>
      </c>
      <c r="P11" s="47" t="str">
        <f>IF(AND('Mapa final'!$AI$42="Muy Alta",'Mapa final'!$AK$42="Menor"),CONCATENATE("R6C",'Mapa final'!$Y$42),"")</f>
        <v/>
      </c>
      <c r="Q11" s="48" t="str">
        <f>IF(AND('Mapa final'!$AI$43="Muy Alta",'Mapa final'!$AK$43="Menor"),CONCATENATE("R6C",'Mapa final'!$Y$43),"")</f>
        <v/>
      </c>
      <c r="R11" s="48" t="str">
        <f>IF(AND('Mapa final'!$AI$44="Muy Alta",'Mapa final'!$AK$44="Menor"),CONCATENATE("R6C",'Mapa final'!$Y$44),"")</f>
        <v/>
      </c>
      <c r="S11" s="48" t="str">
        <f>IF(AND('Mapa final'!$AI$45="Muy Alta",'Mapa final'!$AK$45="Menor"),CONCATENATE("R6C",'Mapa final'!$Y$45),"")</f>
        <v/>
      </c>
      <c r="T11" s="48" t="str">
        <f>IF(AND('Mapa final'!$AI$46="Muy Alta",'Mapa final'!$AK$46="Menor"),CONCATENATE("R6C",'Mapa final'!$Y$46),"")</f>
        <v/>
      </c>
      <c r="U11" s="49" t="str">
        <f>IF(AND('Mapa final'!$AI$47="Muy Alta",'Mapa final'!$AK$47="Menor"),CONCATENATE("R6C",'Mapa final'!$Y$47),"")</f>
        <v/>
      </c>
      <c r="V11" s="47" t="str">
        <f>IF(AND('Mapa final'!$AI$42="Muy Alta",'Mapa final'!$AK$42="Moderado"),CONCATENATE("R6C",'Mapa final'!$Y$42),"")</f>
        <v/>
      </c>
      <c r="W11" s="48" t="str">
        <f>IF(AND('Mapa final'!$AI$43="Muy Alta",'Mapa final'!$AK$43="Moderado"),CONCATENATE("R6C",'Mapa final'!$Y$43),"")</f>
        <v/>
      </c>
      <c r="X11" s="48" t="str">
        <f>IF(AND('Mapa final'!$AI$44="Muy Alta",'Mapa final'!$AK$44="Moderado"),CONCATENATE("R6C",'Mapa final'!$Y$44),"")</f>
        <v/>
      </c>
      <c r="Y11" s="48" t="str">
        <f>IF(AND('Mapa final'!$AI$45="Muy Alta",'Mapa final'!$AK$45="Moderado"),CONCATENATE("R6C",'Mapa final'!$Y$45),"")</f>
        <v/>
      </c>
      <c r="Z11" s="48" t="str">
        <f>IF(AND('Mapa final'!$AI$46="Muy Alta",'Mapa final'!$AK$46="Moderado"),CONCATENATE("R6C",'Mapa final'!$Y$46),"")</f>
        <v/>
      </c>
      <c r="AA11" s="49" t="str">
        <f>IF(AND('Mapa final'!$AI$47="Muy Alta",'Mapa final'!$AK$47="Moderado"),CONCATENATE("R6C",'Mapa final'!$Y$47),"")</f>
        <v/>
      </c>
      <c r="AB11" s="47" t="str">
        <f>IF(AND('Mapa final'!$AI$42="Muy Alta",'Mapa final'!$AK$42="Mayor"),CONCATENATE("R6C",'Mapa final'!$Y$42),"")</f>
        <v/>
      </c>
      <c r="AC11" s="48" t="str">
        <f>IF(AND('Mapa final'!$AI$43="Muy Alta",'Mapa final'!$AK$43="Mayor"),CONCATENATE("R6C",'Mapa final'!$Y$43),"")</f>
        <v/>
      </c>
      <c r="AD11" s="48" t="str">
        <f>IF(AND('Mapa final'!$AI$44="Muy Alta",'Mapa final'!$AK$44="Mayor"),CONCATENATE("R6C",'Mapa final'!$Y$44),"")</f>
        <v/>
      </c>
      <c r="AE11" s="48" t="str">
        <f>IF(AND('Mapa final'!$AI$45="Muy Alta",'Mapa final'!$AK$45="Mayor"),CONCATENATE("R6C",'Mapa final'!$Y$45),"")</f>
        <v/>
      </c>
      <c r="AF11" s="48" t="str">
        <f>IF(AND('Mapa final'!$AI$46="Muy Alta",'Mapa final'!$AK$46="Mayor"),CONCATENATE("R6C",'Mapa final'!$Y$46),"")</f>
        <v/>
      </c>
      <c r="AG11" s="49" t="str">
        <f>IF(AND('Mapa final'!$AI$47="Muy Alta",'Mapa final'!$AK$47="Mayor"),CONCATENATE("R6C",'Mapa final'!$Y$47),"")</f>
        <v/>
      </c>
      <c r="AH11" s="50" t="str">
        <f>IF(AND('Mapa final'!$AI$42="Muy Alta",'Mapa final'!$AK$42="Catastrófico"),CONCATENATE("R6C",'Mapa final'!$Y$42),"")</f>
        <v/>
      </c>
      <c r="AI11" s="51" t="str">
        <f>IF(AND('Mapa final'!$AI$43="Muy Alta",'Mapa final'!$AK$43="Catastrófico"),CONCATENATE("R6C",'Mapa final'!$Y$43),"")</f>
        <v/>
      </c>
      <c r="AJ11" s="51" t="str">
        <f>IF(AND('Mapa final'!$AI$44="Muy Alta",'Mapa final'!$AK$44="Catastrófico"),CONCATENATE("R6C",'Mapa final'!$Y$44),"")</f>
        <v/>
      </c>
      <c r="AK11" s="51" t="str">
        <f>IF(AND('Mapa final'!$AI$45="Muy Alta",'Mapa final'!$AK$45="Catastrófico"),CONCATENATE("R6C",'Mapa final'!$Y$45),"")</f>
        <v/>
      </c>
      <c r="AL11" s="51" t="str">
        <f>IF(AND('Mapa final'!$AI$46="Muy Alta",'Mapa final'!$AK$46="Catastrófico"),CONCATENATE("R6C",'Mapa final'!$Y$46),"")</f>
        <v/>
      </c>
      <c r="AM11" s="52" t="str">
        <f>IF(AND('Mapa final'!$AI$47="Muy Alta",'Mapa final'!$AK$47="Catastrófico"),CONCATENATE("R6C",'Mapa final'!$Y$47),"")</f>
        <v/>
      </c>
      <c r="AN11" s="78"/>
      <c r="AO11" s="454"/>
      <c r="AP11" s="455"/>
      <c r="AQ11" s="455"/>
      <c r="AR11" s="455"/>
      <c r="AS11" s="455"/>
      <c r="AT11" s="456"/>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row>
    <row r="12" spans="1:91" ht="15" customHeight="1" x14ac:dyDescent="0.25">
      <c r="A12" s="78"/>
      <c r="B12" s="349"/>
      <c r="C12" s="349"/>
      <c r="D12" s="350"/>
      <c r="E12" s="448"/>
      <c r="F12" s="447"/>
      <c r="G12" s="447"/>
      <c r="H12" s="447"/>
      <c r="I12" s="463"/>
      <c r="J12" s="47" t="str">
        <f>IF(AND('Mapa final'!$AI$48="Muy Alta",'Mapa final'!$AK$48="Leve"),CONCATENATE("R7C",'Mapa final'!$Y$48),"")</f>
        <v/>
      </c>
      <c r="K12" s="48" t="str">
        <f>IF(AND('Mapa final'!$AI$49="Muy Alta",'Mapa final'!$AK$49="Leve"),CONCATENATE("R7C",'Mapa final'!$Y$49),"")</f>
        <v/>
      </c>
      <c r="L12" s="48" t="str">
        <f>IF(AND('Mapa final'!$AI$50="Muy Alta",'Mapa final'!$AK$50="Leve"),CONCATENATE("R7C",'Mapa final'!$Y$50),"")</f>
        <v/>
      </c>
      <c r="M12" s="48" t="str">
        <f>IF(AND('Mapa final'!$AI$51="Muy Alta",'Mapa final'!$AK$51="Leve"),CONCATENATE("R7C",'Mapa final'!$Y$51),"")</f>
        <v/>
      </c>
      <c r="N12" s="48" t="str">
        <f>IF(AND('Mapa final'!$AI$52="Muy Alta",'Mapa final'!$AK$52="Leve"),CONCATENATE("R7C",'Mapa final'!$Y$52),"")</f>
        <v/>
      </c>
      <c r="O12" s="49" t="str">
        <f>IF(AND('Mapa final'!$AI$53="Muy Alta",'Mapa final'!$AK$53="Leve"),CONCATENATE("R7C",'Mapa final'!$Y$53),"")</f>
        <v/>
      </c>
      <c r="P12" s="47" t="str">
        <f>IF(AND('Mapa final'!$AI$48="Muy Alta",'Mapa final'!$AK$48="Menor"),CONCATENATE("R7C",'Mapa final'!$Y$48),"")</f>
        <v/>
      </c>
      <c r="Q12" s="48" t="str">
        <f>IF(AND('Mapa final'!$AI$49="Muy Alta",'Mapa final'!$AK$49="Menor"),CONCATENATE("R7C",'Mapa final'!$Y$49),"")</f>
        <v/>
      </c>
      <c r="R12" s="48" t="str">
        <f>IF(AND('Mapa final'!$AI$50="Muy Alta",'Mapa final'!$AK$50="Menor"),CONCATENATE("R7C",'Mapa final'!$Y$50),"")</f>
        <v/>
      </c>
      <c r="S12" s="48" t="str">
        <f>IF(AND('Mapa final'!$AI$51="Muy Alta",'Mapa final'!$AK$51="Menor"),CONCATENATE("R7C",'Mapa final'!$Y$51),"")</f>
        <v/>
      </c>
      <c r="T12" s="48" t="str">
        <f>IF(AND('Mapa final'!$AI$52="Muy Alta",'Mapa final'!$AK$52="Menor"),CONCATENATE("R7C",'Mapa final'!$Y$52),"")</f>
        <v/>
      </c>
      <c r="U12" s="49" t="str">
        <f>IF(AND('Mapa final'!$AI$53="Muy Alta",'Mapa final'!$AK$53="Menor"),CONCATENATE("R7C",'Mapa final'!$Y$53),"")</f>
        <v/>
      </c>
      <c r="V12" s="47" t="str">
        <f>IF(AND('Mapa final'!$AI$48="Muy Alta",'Mapa final'!$AK$48="Moderado"),CONCATENATE("R7C",'Mapa final'!$Y$48),"")</f>
        <v/>
      </c>
      <c r="W12" s="48" t="str">
        <f>IF(AND('Mapa final'!$AI$49="Muy Alta",'Mapa final'!$AK$49="Moderado"),CONCATENATE("R7C",'Mapa final'!$Y$49),"")</f>
        <v/>
      </c>
      <c r="X12" s="48" t="str">
        <f>IF(AND('Mapa final'!$AI$50="Muy Alta",'Mapa final'!$AK$50="Moderado"),CONCATENATE("R7C",'Mapa final'!$Y$50),"")</f>
        <v/>
      </c>
      <c r="Y12" s="48" t="str">
        <f>IF(AND('Mapa final'!$AI$51="Muy Alta",'Mapa final'!$AK$51="Moderado"),CONCATENATE("R7C",'Mapa final'!$Y$51),"")</f>
        <v/>
      </c>
      <c r="Z12" s="48" t="str">
        <f>IF(AND('Mapa final'!$AI$52="Muy Alta",'Mapa final'!$AK$52="Moderado"),CONCATENATE("R7C",'Mapa final'!$Y$52),"")</f>
        <v/>
      </c>
      <c r="AA12" s="49" t="str">
        <f>IF(AND('Mapa final'!$AI$53="Muy Alta",'Mapa final'!$AK$53="Moderado"),CONCATENATE("R7C",'Mapa final'!$Y$53),"")</f>
        <v/>
      </c>
      <c r="AB12" s="47" t="str">
        <f>IF(AND('Mapa final'!$AI$48="Muy Alta",'Mapa final'!$AK$48="Mayor"),CONCATENATE("R7C",'Mapa final'!$Y$48),"")</f>
        <v/>
      </c>
      <c r="AC12" s="48" t="str">
        <f>IF(AND('Mapa final'!$AI$49="Muy Alta",'Mapa final'!$AK$49="Mayor"),CONCATENATE("R7C",'Mapa final'!$Y$49),"")</f>
        <v/>
      </c>
      <c r="AD12" s="48" t="str">
        <f>IF(AND('Mapa final'!$AI$50="Muy Alta",'Mapa final'!$AK$50="Mayor"),CONCATENATE("R7C",'Mapa final'!$Y$50),"")</f>
        <v/>
      </c>
      <c r="AE12" s="48" t="str">
        <f>IF(AND('Mapa final'!$AI$51="Muy Alta",'Mapa final'!$AK$51="Mayor"),CONCATENATE("R7C",'Mapa final'!$Y$51),"")</f>
        <v/>
      </c>
      <c r="AF12" s="48" t="str">
        <f>IF(AND('Mapa final'!$AI$52="Muy Alta",'Mapa final'!$AK$52="Mayor"),CONCATENATE("R7C",'Mapa final'!$Y$52),"")</f>
        <v/>
      </c>
      <c r="AG12" s="49" t="str">
        <f>IF(AND('Mapa final'!$AI$53="Muy Alta",'Mapa final'!$AK$53="Mayor"),CONCATENATE("R7C",'Mapa final'!$Y$53),"")</f>
        <v/>
      </c>
      <c r="AH12" s="50" t="str">
        <f>IF(AND('Mapa final'!$AI$48="Muy Alta",'Mapa final'!$AK$48="Catastrófico"),CONCATENATE("R7C",'Mapa final'!$Y$48),"")</f>
        <v/>
      </c>
      <c r="AI12" s="51" t="str">
        <f>IF(AND('Mapa final'!$AI$49="Muy Alta",'Mapa final'!$AK$49="Catastrófico"),CONCATENATE("R7C",'Mapa final'!$Y$49),"")</f>
        <v/>
      </c>
      <c r="AJ12" s="51" t="str">
        <f>IF(AND('Mapa final'!$AI$50="Muy Alta",'Mapa final'!$AK$50="Catastrófico"),CONCATENATE("R7C",'Mapa final'!$Y$50),"")</f>
        <v/>
      </c>
      <c r="AK12" s="51" t="str">
        <f>IF(AND('Mapa final'!$AI$51="Muy Alta",'Mapa final'!$AK$51="Catastrófico"),CONCATENATE("R7C",'Mapa final'!$Y$51),"")</f>
        <v/>
      </c>
      <c r="AL12" s="51" t="str">
        <f>IF(AND('Mapa final'!$AI$52="Muy Alta",'Mapa final'!$AK$52="Catastrófico"),CONCATENATE("R7C",'Mapa final'!$Y$52),"")</f>
        <v/>
      </c>
      <c r="AM12" s="52" t="str">
        <f>IF(AND('Mapa final'!$AI$53="Muy Alta",'Mapa final'!$AK$53="Catastrófico"),CONCATENATE("R7C",'Mapa final'!$Y$53),"")</f>
        <v/>
      </c>
      <c r="AN12" s="78"/>
      <c r="AO12" s="454"/>
      <c r="AP12" s="455"/>
      <c r="AQ12" s="455"/>
      <c r="AR12" s="455"/>
      <c r="AS12" s="455"/>
      <c r="AT12" s="456"/>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row>
    <row r="13" spans="1:91" ht="15" customHeight="1" x14ac:dyDescent="0.25">
      <c r="A13" s="78"/>
      <c r="B13" s="349"/>
      <c r="C13" s="349"/>
      <c r="D13" s="350"/>
      <c r="E13" s="448"/>
      <c r="F13" s="447"/>
      <c r="G13" s="447"/>
      <c r="H13" s="447"/>
      <c r="I13" s="463"/>
      <c r="J13" s="47" t="str">
        <f>IF(AND('Mapa final'!$AI$54="Muy Alta",'Mapa final'!$AK$54="Leve"),CONCATENATE("R8C",'Mapa final'!$Y$54),"")</f>
        <v/>
      </c>
      <c r="K13" s="48" t="str">
        <f>IF(AND('Mapa final'!$AI$55="Muy Alta",'Mapa final'!$AK$55="Leve"),CONCATENATE("R8C",'Mapa final'!$Y$55),"")</f>
        <v/>
      </c>
      <c r="L13" s="48" t="str">
        <f>IF(AND('Mapa final'!$AI$56="Muy Alta",'Mapa final'!$AK$56="Leve"),CONCATENATE("R8C",'Mapa final'!$Y$56),"")</f>
        <v/>
      </c>
      <c r="M13" s="48" t="str">
        <f>IF(AND('Mapa final'!$AI$57="Muy Alta",'Mapa final'!$AK$57="Leve"),CONCATENATE("R8C",'Mapa final'!$Y$57),"")</f>
        <v/>
      </c>
      <c r="N13" s="48" t="str">
        <f>IF(AND('Mapa final'!$AI$58="Muy Alta",'Mapa final'!$AK$58="Leve"),CONCATENATE("R8C",'Mapa final'!$Y$58),"")</f>
        <v/>
      </c>
      <c r="O13" s="49" t="str">
        <f>IF(AND('Mapa final'!$AI$59="Muy Alta",'Mapa final'!$AK$59="Leve"),CONCATENATE("R8C",'Mapa final'!$Y$59),"")</f>
        <v/>
      </c>
      <c r="P13" s="47" t="str">
        <f>IF(AND('Mapa final'!$AI$54="Muy Alta",'Mapa final'!$AK$54="Menor"),CONCATENATE("R8C",'Mapa final'!$Y$54),"")</f>
        <v/>
      </c>
      <c r="Q13" s="48" t="str">
        <f>IF(AND('Mapa final'!$AI$55="Muy Alta",'Mapa final'!$AK$55="Menor"),CONCATENATE("R8C",'Mapa final'!$Y$55),"")</f>
        <v/>
      </c>
      <c r="R13" s="48" t="str">
        <f>IF(AND('Mapa final'!$AI$56="Muy Alta",'Mapa final'!$AK$56="Menor"),CONCATENATE("R8C",'Mapa final'!$Y$56),"")</f>
        <v/>
      </c>
      <c r="S13" s="48" t="str">
        <f>IF(AND('Mapa final'!$AI$57="Muy Alta",'Mapa final'!$AK$57="Menor"),CONCATENATE("R8C",'Mapa final'!$Y$57),"")</f>
        <v/>
      </c>
      <c r="T13" s="48" t="str">
        <f>IF(AND('Mapa final'!$AI$58="Muy Alta",'Mapa final'!$AK$58="Menor"),CONCATENATE("R8C",'Mapa final'!$Y$58),"")</f>
        <v/>
      </c>
      <c r="U13" s="49" t="str">
        <f>IF(AND('Mapa final'!$AI$59="Muy Alta",'Mapa final'!$AK$59="Menor"),CONCATENATE("R8C",'Mapa final'!$Y$59),"")</f>
        <v/>
      </c>
      <c r="V13" s="47" t="str">
        <f>IF(AND('Mapa final'!$AI$54="Muy Alta",'Mapa final'!$AK$54="Moderado"),CONCATENATE("R8C",'Mapa final'!$Y$54),"")</f>
        <v/>
      </c>
      <c r="W13" s="48" t="str">
        <f>IF(AND('Mapa final'!$AI$55="Muy Alta",'Mapa final'!$AK$55="Moderado"),CONCATENATE("R8C",'Mapa final'!$Y$55),"")</f>
        <v/>
      </c>
      <c r="X13" s="48" t="str">
        <f>IF(AND('Mapa final'!$AI$56="Muy Alta",'Mapa final'!$AK$56="Moderado"),CONCATENATE("R8C",'Mapa final'!$Y$56),"")</f>
        <v/>
      </c>
      <c r="Y13" s="48" t="str">
        <f>IF(AND('Mapa final'!$AI$57="Muy Alta",'Mapa final'!$AK$57="Moderado"),CONCATENATE("R8C",'Mapa final'!$Y$57),"")</f>
        <v/>
      </c>
      <c r="Z13" s="48" t="str">
        <f>IF(AND('Mapa final'!$AI$58="Muy Alta",'Mapa final'!$AK$58="Moderado"),CONCATENATE("R8C",'Mapa final'!$Y$58),"")</f>
        <v/>
      </c>
      <c r="AA13" s="49" t="str">
        <f>IF(AND('Mapa final'!$AI$59="Muy Alta",'Mapa final'!$AK$59="Moderado"),CONCATENATE("R8C",'Mapa final'!$Y$59),"")</f>
        <v/>
      </c>
      <c r="AB13" s="47" t="str">
        <f>IF(AND('Mapa final'!$AI$54="Muy Alta",'Mapa final'!$AK$54="Mayor"),CONCATENATE("R8C",'Mapa final'!$Y$54),"")</f>
        <v/>
      </c>
      <c r="AC13" s="48" t="str">
        <f>IF(AND('Mapa final'!$AI$55="Muy Alta",'Mapa final'!$AK$55="Mayor"),CONCATENATE("R8C",'Mapa final'!$Y$55),"")</f>
        <v/>
      </c>
      <c r="AD13" s="48" t="str">
        <f>IF(AND('Mapa final'!$AI$56="Muy Alta",'Mapa final'!$AK$56="Mayor"),CONCATENATE("R8C",'Mapa final'!$Y$56),"")</f>
        <v/>
      </c>
      <c r="AE13" s="48" t="str">
        <f>IF(AND('Mapa final'!$AI$57="Muy Alta",'Mapa final'!$AK$57="Mayor"),CONCATENATE("R8C",'Mapa final'!$Y$57),"")</f>
        <v/>
      </c>
      <c r="AF13" s="48" t="str">
        <f>IF(AND('Mapa final'!$AI$58="Muy Alta",'Mapa final'!$AK$58="Mayor"),CONCATENATE("R8C",'Mapa final'!$Y$58),"")</f>
        <v/>
      </c>
      <c r="AG13" s="49" t="str">
        <f>IF(AND('Mapa final'!$AI$59="Muy Alta",'Mapa final'!$AK$59="Mayor"),CONCATENATE("R8C",'Mapa final'!$Y$59),"")</f>
        <v/>
      </c>
      <c r="AH13" s="50" t="str">
        <f>IF(AND('Mapa final'!$AI$54="Muy Alta",'Mapa final'!$AK$54="Catastrófico"),CONCATENATE("R8C",'Mapa final'!$Y$54),"")</f>
        <v/>
      </c>
      <c r="AI13" s="51" t="str">
        <f>IF(AND('Mapa final'!$AI$55="Muy Alta",'Mapa final'!$AK$55="Catastrófico"),CONCATENATE("R8C",'Mapa final'!$Y$55),"")</f>
        <v/>
      </c>
      <c r="AJ13" s="51" t="str">
        <f>IF(AND('Mapa final'!$AI$56="Muy Alta",'Mapa final'!$AK$56="Catastrófico"),CONCATENATE("R8C",'Mapa final'!$Y$56),"")</f>
        <v/>
      </c>
      <c r="AK13" s="51" t="str">
        <f>IF(AND('Mapa final'!$AI$57="Muy Alta",'Mapa final'!$AK$57="Catastrófico"),CONCATENATE("R8C",'Mapa final'!$Y$57),"")</f>
        <v/>
      </c>
      <c r="AL13" s="51" t="str">
        <f>IF(AND('Mapa final'!$AI$58="Muy Alta",'Mapa final'!$AK$58="Catastrófico"),CONCATENATE("R8C",'Mapa final'!$Y$58),"")</f>
        <v/>
      </c>
      <c r="AM13" s="52" t="str">
        <f>IF(AND('Mapa final'!$AI$59="Muy Alta",'Mapa final'!$AK$59="Catastrófico"),CONCATENATE("R8C",'Mapa final'!$Y$59),"")</f>
        <v/>
      </c>
      <c r="AN13" s="78"/>
      <c r="AO13" s="454"/>
      <c r="AP13" s="455"/>
      <c r="AQ13" s="455"/>
      <c r="AR13" s="455"/>
      <c r="AS13" s="455"/>
      <c r="AT13" s="456"/>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row>
    <row r="14" spans="1:91" ht="15" customHeight="1" x14ac:dyDescent="0.25">
      <c r="A14" s="78"/>
      <c r="B14" s="349"/>
      <c r="C14" s="349"/>
      <c r="D14" s="350"/>
      <c r="E14" s="448"/>
      <c r="F14" s="447"/>
      <c r="G14" s="447"/>
      <c r="H14" s="447"/>
      <c r="I14" s="463"/>
      <c r="J14" s="47" t="str">
        <f>IF(AND('Mapa final'!$AI$60="Muy Alta",'Mapa final'!$AK$60="Leve"),CONCATENATE("R9C",'Mapa final'!$Y$60),"")</f>
        <v/>
      </c>
      <c r="K14" s="48" t="str">
        <f>IF(AND('Mapa final'!$AI$61="Muy Alta",'Mapa final'!$AK$61="Leve"),CONCATENATE("R9C",'Mapa final'!$Y$61),"")</f>
        <v/>
      </c>
      <c r="L14" s="48" t="str">
        <f>IF(AND('Mapa final'!$AI$62="Muy Alta",'Mapa final'!$AK$62="Leve"),CONCATENATE("R9C",'Mapa final'!$Y$62),"")</f>
        <v/>
      </c>
      <c r="M14" s="48" t="str">
        <f>IF(AND('Mapa final'!$AI$63="Muy Alta",'Mapa final'!$AK$63="Leve"),CONCATENATE("R9C",'Mapa final'!$Y$63),"")</f>
        <v/>
      </c>
      <c r="N14" s="48" t="str">
        <f>IF(AND('Mapa final'!$AI$64="Muy Alta",'Mapa final'!$AK$64="Leve"),CONCATENATE("R9C",'Mapa final'!$Y$64),"")</f>
        <v/>
      </c>
      <c r="O14" s="49" t="str">
        <f>IF(AND('Mapa final'!$AI$65="Muy Alta",'Mapa final'!$AK$65="Leve"),CONCATENATE("R9C",'Mapa final'!$Y$65),"")</f>
        <v/>
      </c>
      <c r="P14" s="47" t="str">
        <f>IF(AND('Mapa final'!$AI$60="Muy Alta",'Mapa final'!$AK$60="Menor"),CONCATENATE("R9C",'Mapa final'!$Y$60),"")</f>
        <v/>
      </c>
      <c r="Q14" s="48" t="str">
        <f>IF(AND('Mapa final'!$AI$61="Muy Alta",'Mapa final'!$AK$61="Menor"),CONCATENATE("R9C",'Mapa final'!$Y$61),"")</f>
        <v/>
      </c>
      <c r="R14" s="48" t="str">
        <f>IF(AND('Mapa final'!$AI$62="Muy Alta",'Mapa final'!$AK$62="Menor"),CONCATENATE("R9C",'Mapa final'!$Y$62),"")</f>
        <v/>
      </c>
      <c r="S14" s="48" t="str">
        <f>IF(AND('Mapa final'!$AI$63="Muy Alta",'Mapa final'!$AK$63="Menor"),CONCATENATE("R9C",'Mapa final'!$Y$63),"")</f>
        <v/>
      </c>
      <c r="T14" s="48" t="str">
        <f>IF(AND('Mapa final'!$AI$64="Muy Alta",'Mapa final'!$AK$64="Menor"),CONCATENATE("R9C",'Mapa final'!$Y$64),"")</f>
        <v/>
      </c>
      <c r="U14" s="49" t="str">
        <f>IF(AND('Mapa final'!$AI$65="Muy Alta",'Mapa final'!$AK$65="Menor"),CONCATENATE("R9C",'Mapa final'!$Y$65),"")</f>
        <v/>
      </c>
      <c r="V14" s="47" t="str">
        <f>IF(AND('Mapa final'!$AI$60="Muy Alta",'Mapa final'!$AK$60="Moderado"),CONCATENATE("R9C",'Mapa final'!$Y$60),"")</f>
        <v/>
      </c>
      <c r="W14" s="48" t="str">
        <f>IF(AND('Mapa final'!$AI$61="Muy Alta",'Mapa final'!$AK$61="Moderado"),CONCATENATE("R9C",'Mapa final'!$Y$61),"")</f>
        <v/>
      </c>
      <c r="X14" s="48" t="str">
        <f>IF(AND('Mapa final'!$AI$62="Muy Alta",'Mapa final'!$AK$62="Moderado"),CONCATENATE("R9C",'Mapa final'!$Y$62),"")</f>
        <v/>
      </c>
      <c r="Y14" s="48" t="str">
        <f>IF(AND('Mapa final'!$AI$63="Muy Alta",'Mapa final'!$AK$63="Moderado"),CONCATENATE("R9C",'Mapa final'!$Y$63),"")</f>
        <v/>
      </c>
      <c r="Z14" s="48" t="str">
        <f>IF(AND('Mapa final'!$AI$64="Muy Alta",'Mapa final'!$AK$64="Moderado"),CONCATENATE("R9C",'Mapa final'!$Y$64),"")</f>
        <v/>
      </c>
      <c r="AA14" s="49" t="str">
        <f>IF(AND('Mapa final'!$AI$65="Muy Alta",'Mapa final'!$AK$65="Moderado"),CONCATENATE("R9C",'Mapa final'!$Y$65),"")</f>
        <v/>
      </c>
      <c r="AB14" s="47" t="str">
        <f>IF(AND('Mapa final'!$AI$60="Muy Alta",'Mapa final'!$AK$60="Mayor"),CONCATENATE("R9C",'Mapa final'!$Y$60),"")</f>
        <v/>
      </c>
      <c r="AC14" s="48" t="str">
        <f>IF(AND('Mapa final'!$AI$61="Muy Alta",'Mapa final'!$AK$61="Mayor"),CONCATENATE("R9C",'Mapa final'!$Y$61),"")</f>
        <v/>
      </c>
      <c r="AD14" s="48" t="str">
        <f>IF(AND('Mapa final'!$AI$62="Muy Alta",'Mapa final'!$AK$62="Mayor"),CONCATENATE("R9C",'Mapa final'!$Y$62),"")</f>
        <v/>
      </c>
      <c r="AE14" s="48" t="str">
        <f>IF(AND('Mapa final'!$AI$63="Muy Alta",'Mapa final'!$AK$63="Mayor"),CONCATENATE("R9C",'Mapa final'!$Y$63),"")</f>
        <v/>
      </c>
      <c r="AF14" s="48" t="str">
        <f>IF(AND('Mapa final'!$AI$64="Muy Alta",'Mapa final'!$AK$64="Mayor"),CONCATENATE("R9C",'Mapa final'!$Y$64),"")</f>
        <v/>
      </c>
      <c r="AG14" s="49" t="str">
        <f>IF(AND('Mapa final'!$AI$65="Muy Alta",'Mapa final'!$AK$65="Mayor"),CONCATENATE("R9C",'Mapa final'!$Y$65),"")</f>
        <v/>
      </c>
      <c r="AH14" s="50" t="str">
        <f>IF(AND('Mapa final'!$AI$60="Muy Alta",'Mapa final'!$AK$60="Catastrófico"),CONCATENATE("R9C",'Mapa final'!$Y$60),"")</f>
        <v/>
      </c>
      <c r="AI14" s="51" t="str">
        <f>IF(AND('Mapa final'!$AI$61="Muy Alta",'Mapa final'!$AK$61="Catastrófico"),CONCATENATE("R9C",'Mapa final'!$Y$61),"")</f>
        <v/>
      </c>
      <c r="AJ14" s="51" t="str">
        <f>IF(AND('Mapa final'!$AI$62="Muy Alta",'Mapa final'!$AK$62="Catastrófico"),CONCATENATE("R9C",'Mapa final'!$Y$62),"")</f>
        <v/>
      </c>
      <c r="AK14" s="51" t="str">
        <f>IF(AND('Mapa final'!$AI$63="Muy Alta",'Mapa final'!$AK$63="Catastrófico"),CONCATENATE("R9C",'Mapa final'!$Y$63),"")</f>
        <v/>
      </c>
      <c r="AL14" s="51" t="str">
        <f>IF(AND('Mapa final'!$AI$64="Muy Alta",'Mapa final'!$AK$64="Catastrófico"),CONCATENATE("R9C",'Mapa final'!$Y$64),"")</f>
        <v/>
      </c>
      <c r="AM14" s="52" t="str">
        <f>IF(AND('Mapa final'!$AI$65="Muy Alta",'Mapa final'!$AK$65="Catastrófico"),CONCATENATE("R9C",'Mapa final'!$Y$65),"")</f>
        <v/>
      </c>
      <c r="AN14" s="78"/>
      <c r="AO14" s="454"/>
      <c r="AP14" s="455"/>
      <c r="AQ14" s="455"/>
      <c r="AR14" s="455"/>
      <c r="AS14" s="455"/>
      <c r="AT14" s="456"/>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row>
    <row r="15" spans="1:91" ht="15.75" customHeight="1" thickBot="1" x14ac:dyDescent="0.3">
      <c r="A15" s="78"/>
      <c r="B15" s="349"/>
      <c r="C15" s="349"/>
      <c r="D15" s="350"/>
      <c r="E15" s="449"/>
      <c r="F15" s="450"/>
      <c r="G15" s="450"/>
      <c r="H15" s="450"/>
      <c r="I15" s="464"/>
      <c r="J15" s="53" t="str">
        <f>IF(AND('Mapa final'!$AI$66="Muy Alta",'Mapa final'!$AK$66="Leve"),CONCATENATE("R10C",'Mapa final'!$Y$66),"")</f>
        <v/>
      </c>
      <c r="K15" s="54" t="str">
        <f>IF(AND('Mapa final'!$AI$67="Muy Alta",'Mapa final'!$AK$67="Leve"),CONCATENATE("R10C",'Mapa final'!$Y$67),"")</f>
        <v/>
      </c>
      <c r="L15" s="54" t="str">
        <f>IF(AND('Mapa final'!$AI$68="Muy Alta",'Mapa final'!$AK$68="Leve"),CONCATENATE("R10C",'Mapa final'!$Y$68),"")</f>
        <v/>
      </c>
      <c r="M15" s="54" t="str">
        <f>IF(AND('Mapa final'!$AI$69="Muy Alta",'Mapa final'!$AK$69="Leve"),CONCATENATE("R10C",'Mapa final'!$Y$69),"")</f>
        <v/>
      </c>
      <c r="N15" s="54" t="str">
        <f>IF(AND('Mapa final'!$AI$70="Muy Alta",'Mapa final'!$AK$70="Leve"),CONCATENATE("R10C",'Mapa final'!$Y$70),"")</f>
        <v/>
      </c>
      <c r="O15" s="55" t="str">
        <f>IF(AND('Mapa final'!$AI$71="Muy Alta",'Mapa final'!$AK$71="Leve"),CONCATENATE("R10C",'Mapa final'!$Y$71),"")</f>
        <v/>
      </c>
      <c r="P15" s="47" t="str">
        <f>IF(AND('Mapa final'!$AI$66="Muy Alta",'Mapa final'!$AK$66="Menor"),CONCATENATE("R10C",'Mapa final'!$Y$66),"")</f>
        <v/>
      </c>
      <c r="Q15" s="48" t="str">
        <f>IF(AND('Mapa final'!$AI$67="Muy Alta",'Mapa final'!$AK$67="Menor"),CONCATENATE("R10C",'Mapa final'!$Y$67),"")</f>
        <v/>
      </c>
      <c r="R15" s="48" t="str">
        <f>IF(AND('Mapa final'!$AI$68="Muy Alta",'Mapa final'!$AK$68="Menor"),CONCATENATE("R10C",'Mapa final'!$Y$68),"")</f>
        <v/>
      </c>
      <c r="S15" s="48" t="str">
        <f>IF(AND('Mapa final'!$AI$69="Muy Alta",'Mapa final'!$AK$69="Menor"),CONCATENATE("R10C",'Mapa final'!$Y$69),"")</f>
        <v/>
      </c>
      <c r="T15" s="48" t="str">
        <f>IF(AND('Mapa final'!$AI$70="Muy Alta",'Mapa final'!$AK$70="Menor"),CONCATENATE("R10C",'Mapa final'!$Y$70),"")</f>
        <v/>
      </c>
      <c r="U15" s="49" t="str">
        <f>IF(AND('Mapa final'!$AI$71="Muy Alta",'Mapa final'!$AK$71="Menor"),CONCATENATE("R10C",'Mapa final'!$Y$71),"")</f>
        <v/>
      </c>
      <c r="V15" s="53" t="str">
        <f>IF(AND('Mapa final'!$AI$66="Muy Alta",'Mapa final'!$AK$66="Moderado"),CONCATENATE("R10C",'Mapa final'!$Y$66),"")</f>
        <v/>
      </c>
      <c r="W15" s="54" t="str">
        <f>IF(AND('Mapa final'!$AI$67="Muy Alta",'Mapa final'!$AK$67="Moderado"),CONCATENATE("R10C",'Mapa final'!$Y$67),"")</f>
        <v/>
      </c>
      <c r="X15" s="54" t="str">
        <f>IF(AND('Mapa final'!$AI$68="Muy Alta",'Mapa final'!$AK$68="Moderado"),CONCATENATE("R10C",'Mapa final'!$Y$68),"")</f>
        <v/>
      </c>
      <c r="Y15" s="54" t="str">
        <f>IF(AND('Mapa final'!$AI$69="Muy Alta",'Mapa final'!$AK$69="Moderado"),CONCATENATE("R10C",'Mapa final'!$Y$69),"")</f>
        <v/>
      </c>
      <c r="Z15" s="54" t="str">
        <f>IF(AND('Mapa final'!$AI$70="Muy Alta",'Mapa final'!$AK$70="Moderado"),CONCATENATE("R10C",'Mapa final'!$Y$70),"")</f>
        <v/>
      </c>
      <c r="AA15" s="55" t="str">
        <f>IF(AND('Mapa final'!$AI$71="Muy Alta",'Mapa final'!$AK$71="Moderado"),CONCATENATE("R10C",'Mapa final'!$Y$71),"")</f>
        <v/>
      </c>
      <c r="AB15" s="47" t="str">
        <f>IF(AND('Mapa final'!$AI$66="Muy Alta",'Mapa final'!$AK$66="Mayor"),CONCATENATE("R10C",'Mapa final'!$Y$66),"")</f>
        <v/>
      </c>
      <c r="AC15" s="48" t="str">
        <f>IF(AND('Mapa final'!$AI$67="Muy Alta",'Mapa final'!$AK$67="Mayor"),CONCATENATE("R10C",'Mapa final'!$Y$67),"")</f>
        <v/>
      </c>
      <c r="AD15" s="48" t="str">
        <f>IF(AND('Mapa final'!$AI$68="Muy Alta",'Mapa final'!$AK$68="Mayor"),CONCATENATE("R10C",'Mapa final'!$Y$68),"")</f>
        <v/>
      </c>
      <c r="AE15" s="48" t="str">
        <f>IF(AND('Mapa final'!$AI$69="Muy Alta",'Mapa final'!$AK$69="Mayor"),CONCATENATE("R10C",'Mapa final'!$Y$69),"")</f>
        <v/>
      </c>
      <c r="AF15" s="48" t="str">
        <f>IF(AND('Mapa final'!$AI$70="Muy Alta",'Mapa final'!$AK$70="Mayor"),CONCATENATE("R10C",'Mapa final'!$Y$70),"")</f>
        <v/>
      </c>
      <c r="AG15" s="49" t="str">
        <f>IF(AND('Mapa final'!$AI$71="Muy Alta",'Mapa final'!$AK$71="Mayor"),CONCATENATE("R10C",'Mapa final'!$Y$71),"")</f>
        <v/>
      </c>
      <c r="AH15" s="56" t="str">
        <f>IF(AND('Mapa final'!$AI$66="Muy Alta",'Mapa final'!$AK$66="Catastrófico"),CONCATENATE("R10C",'Mapa final'!$Y$66),"")</f>
        <v/>
      </c>
      <c r="AI15" s="57" t="str">
        <f>IF(AND('Mapa final'!$AI$67="Muy Alta",'Mapa final'!$AK$67="Catastrófico"),CONCATENATE("R10C",'Mapa final'!$Y$67),"")</f>
        <v/>
      </c>
      <c r="AJ15" s="57" t="str">
        <f>IF(AND('Mapa final'!$AI$68="Muy Alta",'Mapa final'!$AK$68="Catastrófico"),CONCATENATE("R10C",'Mapa final'!$Y$68),"")</f>
        <v/>
      </c>
      <c r="AK15" s="57" t="str">
        <f>IF(AND('Mapa final'!$AI$69="Muy Alta",'Mapa final'!$AK$69="Catastrófico"),CONCATENATE("R10C",'Mapa final'!$Y$69),"")</f>
        <v/>
      </c>
      <c r="AL15" s="57" t="str">
        <f>IF(AND('Mapa final'!$AI$70="Muy Alta",'Mapa final'!$AK$70="Catastrófico"),CONCATENATE("R10C",'Mapa final'!$Y$70),"")</f>
        <v/>
      </c>
      <c r="AM15" s="58" t="str">
        <f>IF(AND('Mapa final'!$AI$71="Muy Alta",'Mapa final'!$AK$71="Catastrófico"),CONCATENATE("R10C",'Mapa final'!$Y$71),"")</f>
        <v/>
      </c>
      <c r="AN15" s="78"/>
      <c r="AO15" s="457"/>
      <c r="AP15" s="458"/>
      <c r="AQ15" s="458"/>
      <c r="AR15" s="458"/>
      <c r="AS15" s="458"/>
      <c r="AT15" s="459"/>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row>
    <row r="16" spans="1:91" ht="15" customHeight="1" x14ac:dyDescent="0.25">
      <c r="A16" s="78"/>
      <c r="B16" s="349"/>
      <c r="C16" s="349"/>
      <c r="D16" s="350"/>
      <c r="E16" s="444" t="s">
        <v>150</v>
      </c>
      <c r="F16" s="445"/>
      <c r="G16" s="445"/>
      <c r="H16" s="445"/>
      <c r="I16" s="445"/>
      <c r="J16" s="59" t="str">
        <f>IF(AND('Mapa final'!$AI$11="Alta",'Mapa final'!$AK$11="Leve"),CONCATENATE("R1C",'Mapa final'!$Y$11),"")</f>
        <v/>
      </c>
      <c r="K16" s="60" t="str">
        <f>IF(AND('Mapa final'!$AI$12="Alta",'Mapa final'!$AK$12="Leve"),CONCATENATE("R1C",'Mapa final'!$Y$12),"")</f>
        <v/>
      </c>
      <c r="L16" s="60" t="str">
        <f>IF(AND('Mapa final'!$AI$13="Alta",'Mapa final'!$AK$13="Leve"),CONCATENATE("R1C",'Mapa final'!$Y$13),"")</f>
        <v/>
      </c>
      <c r="M16" s="60" t="str">
        <f>IF(AND('Mapa final'!$AI$15="Alta",'Mapa final'!$AK$15="Leve"),CONCATENATE("R1C",'Mapa final'!$Y$15),"")</f>
        <v/>
      </c>
      <c r="N16" s="60" t="str">
        <f>IF(AND('Mapa final'!$AI$16="Alta",'Mapa final'!$AK$16="Leve"),CONCATENATE("R1C",'Mapa final'!$Y$16),"")</f>
        <v/>
      </c>
      <c r="O16" s="61" t="str">
        <f>IF(AND('Mapa final'!$AI$17="Alta",'Mapa final'!$AK$17="Leve"),CONCATENATE("R1C",'Mapa final'!$Y$17),"")</f>
        <v/>
      </c>
      <c r="P16" s="59" t="str">
        <f>IF(AND('Mapa final'!$AI$11="Alta",'Mapa final'!$AK$11="Menor"),CONCATENATE("R1C",'Mapa final'!$Y$11),"")</f>
        <v/>
      </c>
      <c r="Q16" s="60" t="str">
        <f>IF(AND('Mapa final'!$AI$12="Alta",'Mapa final'!$AK$12="Menor"),CONCATENATE("R1C",'Mapa final'!$Y$12),"")</f>
        <v/>
      </c>
      <c r="R16" s="60" t="str">
        <f>IF(AND('Mapa final'!$AI$13="Alta",'Mapa final'!$AK$13="Menor"),CONCATENATE("R1C",'Mapa final'!$Y$13),"")</f>
        <v/>
      </c>
      <c r="S16" s="60" t="str">
        <f>IF(AND('Mapa final'!$AI$15="Alta",'Mapa final'!$AK$15="Menor"),CONCATENATE("R1C",'Mapa final'!$Y$15),"")</f>
        <v/>
      </c>
      <c r="T16" s="60" t="str">
        <f>IF(AND('Mapa final'!$AI$16="Alta",'Mapa final'!$AK$16="Menor"),CONCATENATE("R1C",'Mapa final'!$Y$16),"")</f>
        <v/>
      </c>
      <c r="U16" s="61" t="str">
        <f>IF(AND('Mapa final'!$AI$17="Alta",'Mapa final'!$AK$17="Menor"),CONCATENATE("R1C",'Mapa final'!$Y$17),"")</f>
        <v/>
      </c>
      <c r="V16" s="41" t="str">
        <f>IF(AND('Mapa final'!$AI$11="Alta",'Mapa final'!$AK$11="Moderado"),CONCATENATE("R1C",'Mapa final'!$Y$11),"")</f>
        <v/>
      </c>
      <c r="W16" s="42" t="str">
        <f>IF(AND('Mapa final'!$AI$12="Alta",'Mapa final'!$AK$12="Moderado"),CONCATENATE("R1C",'Mapa final'!$Y$12),"")</f>
        <v/>
      </c>
      <c r="X16" s="42" t="str">
        <f>IF(AND('Mapa final'!$AI$13="Alta",'Mapa final'!$AK$13="Moderado"),CONCATENATE("R1C",'Mapa final'!$Y$13),"")</f>
        <v/>
      </c>
      <c r="Y16" s="42" t="str">
        <f>IF(AND('Mapa final'!$AI$15="Alta",'Mapa final'!$AK$15="Moderado"),CONCATENATE("R1C",'Mapa final'!$Y$15),"")</f>
        <v/>
      </c>
      <c r="Z16" s="42" t="str">
        <f>IF(AND('Mapa final'!$AI$16="Alta",'Mapa final'!$AK$16="Moderado"),CONCATENATE("R1C",'Mapa final'!$Y$16),"")</f>
        <v/>
      </c>
      <c r="AA16" s="43" t="str">
        <f>IF(AND('Mapa final'!$AI$17="Alta",'Mapa final'!$AK$17="Moderado"),CONCATENATE("R1C",'Mapa final'!$Y$17),"")</f>
        <v/>
      </c>
      <c r="AB16" s="41" t="str">
        <f>IF(AND('Mapa final'!$AI$11="Alta",'Mapa final'!$AK$11="Mayor"),CONCATENATE("R1C",'Mapa final'!$Y$11),"")</f>
        <v/>
      </c>
      <c r="AC16" s="42" t="str">
        <f>IF(AND('Mapa final'!$AI$12="Alta",'Mapa final'!$AK$12="Mayor"),CONCATENATE("R1C",'Mapa final'!$Y$12),"")</f>
        <v/>
      </c>
      <c r="AD16" s="42" t="str">
        <f>IF(AND('Mapa final'!$AI$13="Alta",'Mapa final'!$AK$13="Mayor"),CONCATENATE("R1C",'Mapa final'!$Y$13),"")</f>
        <v/>
      </c>
      <c r="AE16" s="42" t="str">
        <f>IF(AND('Mapa final'!$AI$15="Alta",'Mapa final'!$AK$15="Mayor"),CONCATENATE("R1C",'Mapa final'!$Y$15),"")</f>
        <v/>
      </c>
      <c r="AF16" s="42" t="str">
        <f>IF(AND('Mapa final'!$AI$16="Alta",'Mapa final'!$AK$16="Mayor"),CONCATENATE("R1C",'Mapa final'!$Y$16),"")</f>
        <v/>
      </c>
      <c r="AG16" s="43" t="str">
        <f>IF(AND('Mapa final'!$AI$17="Alta",'Mapa final'!$AK$17="Mayor"),CONCATENATE("R1C",'Mapa final'!$Y$17),"")</f>
        <v/>
      </c>
      <c r="AH16" s="44" t="str">
        <f>IF(AND('Mapa final'!$AI$11="Alta",'Mapa final'!$AK$11="Catastrófico"),CONCATENATE("R1C",'Mapa final'!$Y$11),"")</f>
        <v/>
      </c>
      <c r="AI16" s="45" t="str">
        <f>IF(AND('Mapa final'!$AI$12="Alta",'Mapa final'!$AK$12="Catastrófico"),CONCATENATE("R1C",'Mapa final'!$Y$12),"")</f>
        <v/>
      </c>
      <c r="AJ16" s="45" t="str">
        <f>IF(AND('Mapa final'!$AI$13="Alta",'Mapa final'!$AK$13="Catastrófico"),CONCATENATE("R1C",'Mapa final'!$Y$13),"")</f>
        <v/>
      </c>
      <c r="AK16" s="45" t="str">
        <f>IF(AND('Mapa final'!$AI$15="Alta",'Mapa final'!$AK$15="Catastrófico"),CONCATENATE("R1C",'Mapa final'!$Y$15),"")</f>
        <v/>
      </c>
      <c r="AL16" s="45" t="str">
        <f>IF(AND('Mapa final'!$AI$16="Alta",'Mapa final'!$AK$16="Catastrófico"),CONCATENATE("R1C",'Mapa final'!$Y$16),"")</f>
        <v/>
      </c>
      <c r="AM16" s="46" t="str">
        <f>IF(AND('Mapa final'!$AI$17="Alta",'Mapa final'!$AK$17="Catastrófico"),CONCATENATE("R1C",'Mapa final'!$Y$17),"")</f>
        <v/>
      </c>
      <c r="AN16" s="78"/>
      <c r="AO16" s="435" t="s">
        <v>151</v>
      </c>
      <c r="AP16" s="436"/>
      <c r="AQ16" s="436"/>
      <c r="AR16" s="436"/>
      <c r="AS16" s="436"/>
      <c r="AT16" s="437"/>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row>
    <row r="17" spans="1:76" ht="15" customHeight="1" x14ac:dyDescent="0.25">
      <c r="A17" s="78"/>
      <c r="B17" s="349"/>
      <c r="C17" s="349"/>
      <c r="D17" s="350"/>
      <c r="E17" s="446"/>
      <c r="F17" s="447"/>
      <c r="G17" s="447"/>
      <c r="H17" s="447"/>
      <c r="I17" s="447"/>
      <c r="J17" s="62" t="str">
        <f>IF(AND('Mapa final'!$AI$18="Alta",'Mapa final'!$AK$18="Leve"),CONCATENATE("R2C",'Mapa final'!$Y$18),"")</f>
        <v/>
      </c>
      <c r="K17" s="63" t="str">
        <f>IF(AND('Mapa final'!$AI$19="Alta",'Mapa final'!$AK$19="Leve"),CONCATENATE("R2C",'Mapa final'!$Y$19),"")</f>
        <v/>
      </c>
      <c r="L17" s="63" t="str">
        <f>IF(AND('Mapa final'!$AI$20="Alta",'Mapa final'!$AK$20="Leve"),CONCATENATE("R2C",'Mapa final'!$Y$20),"")</f>
        <v/>
      </c>
      <c r="M17" s="63" t="str">
        <f>IF(AND('Mapa final'!$AI$21="Alta",'Mapa final'!$AK$21="Leve"),CONCATENATE("R2C",'Mapa final'!$Y$21),"")</f>
        <v/>
      </c>
      <c r="N17" s="63" t="str">
        <f>IF(AND('Mapa final'!$AI$22="Alta",'Mapa final'!$AK$22="Leve"),CONCATENATE("R2C",'Mapa final'!$Y$22),"")</f>
        <v/>
      </c>
      <c r="O17" s="64" t="str">
        <f>IF(AND('Mapa final'!$AI$23="Alta",'Mapa final'!$AK$23="Leve"),CONCATENATE("R2C",'Mapa final'!$Y$23),"")</f>
        <v/>
      </c>
      <c r="P17" s="62" t="str">
        <f>IF(AND('Mapa final'!$AI$18="Alta",'Mapa final'!$AK$18="Menor"),CONCATENATE("R2C",'Mapa final'!$Y$18),"")</f>
        <v/>
      </c>
      <c r="Q17" s="63" t="str">
        <f>IF(AND('Mapa final'!$AI$19="Alta",'Mapa final'!$AK$19="Menor"),CONCATENATE("R2C",'Mapa final'!$Y$19),"")</f>
        <v/>
      </c>
      <c r="R17" s="63" t="str">
        <f>IF(AND('Mapa final'!$AI$20="Alta",'Mapa final'!$AK$20="Menor"),CONCATENATE("R2C",'Mapa final'!$Y$20),"")</f>
        <v/>
      </c>
      <c r="S17" s="63" t="str">
        <f>IF(AND('Mapa final'!$AI$21="Alta",'Mapa final'!$AK$21="Menor"),CONCATENATE("R2C",'Mapa final'!$Y$21),"")</f>
        <v/>
      </c>
      <c r="T17" s="63" t="str">
        <f>IF(AND('Mapa final'!$AI$22="Alta",'Mapa final'!$AK$22="Menor"),CONCATENATE("R2C",'Mapa final'!$Y$22),"")</f>
        <v/>
      </c>
      <c r="U17" s="64" t="str">
        <f>IF(AND('Mapa final'!$AI$23="Alta",'Mapa final'!$AK$23="Menor"),CONCATENATE("R2C",'Mapa final'!$Y$23),"")</f>
        <v/>
      </c>
      <c r="V17" s="47" t="str">
        <f>IF(AND('Mapa final'!$AI$18="Alta",'Mapa final'!$AK$18="Moderado"),CONCATENATE("R2C",'Mapa final'!$Y$18),"")</f>
        <v/>
      </c>
      <c r="W17" s="48" t="str">
        <f>IF(AND('Mapa final'!$AI$19="Alta",'Mapa final'!$AK$19="Moderado"),CONCATENATE("R2C",'Mapa final'!$Y$19),"")</f>
        <v/>
      </c>
      <c r="X17" s="48" t="str">
        <f>IF(AND('Mapa final'!$AI$20="Alta",'Mapa final'!$AK$20="Moderado"),CONCATENATE("R2C",'Mapa final'!$Y$20),"")</f>
        <v/>
      </c>
      <c r="Y17" s="48" t="str">
        <f>IF(AND('Mapa final'!$AI$21="Alta",'Mapa final'!$AK$21="Moderado"),CONCATENATE("R2C",'Mapa final'!$Y$21),"")</f>
        <v/>
      </c>
      <c r="Z17" s="48" t="str">
        <f>IF(AND('Mapa final'!$AI$22="Alta",'Mapa final'!$AK$22="Moderado"),CONCATENATE("R2C",'Mapa final'!$Y$22),"")</f>
        <v/>
      </c>
      <c r="AA17" s="49" t="str">
        <f>IF(AND('Mapa final'!$AI$23="Alta",'Mapa final'!$AK$23="Moderado"),CONCATENATE("R2C",'Mapa final'!$Y$23),"")</f>
        <v/>
      </c>
      <c r="AB17" s="47" t="str">
        <f>IF(AND('Mapa final'!$AI$18="Alta",'Mapa final'!$AK$18="Mayor"),CONCATENATE("R2C",'Mapa final'!$Y$18),"")</f>
        <v/>
      </c>
      <c r="AC17" s="48" t="str">
        <f>IF(AND('Mapa final'!$AI$19="Alta",'Mapa final'!$AK$19="Mayor"),CONCATENATE("R2C",'Mapa final'!$Y$19),"")</f>
        <v/>
      </c>
      <c r="AD17" s="48" t="str">
        <f>IF(AND('Mapa final'!$AI$20="Alta",'Mapa final'!$AK$20="Mayor"),CONCATENATE("R2C",'Mapa final'!$Y$20),"")</f>
        <v/>
      </c>
      <c r="AE17" s="48" t="str">
        <f>IF(AND('Mapa final'!$AI$21="Alta",'Mapa final'!$AK$21="Mayor"),CONCATENATE("R2C",'Mapa final'!$Y$21),"")</f>
        <v/>
      </c>
      <c r="AF17" s="48" t="str">
        <f>IF(AND('Mapa final'!$AI$22="Alta",'Mapa final'!$AK$22="Mayor"),CONCATENATE("R2C",'Mapa final'!$Y$22),"")</f>
        <v/>
      </c>
      <c r="AG17" s="49" t="str">
        <f>IF(AND('Mapa final'!$AI$23="Alta",'Mapa final'!$AK$23="Mayor"),CONCATENATE("R2C",'Mapa final'!$Y$23),"")</f>
        <v/>
      </c>
      <c r="AH17" s="50" t="str">
        <f>IF(AND('Mapa final'!$AI$18="Alta",'Mapa final'!$AK$18="Catastrófico"),CONCATENATE("R2C",'Mapa final'!$Y$18),"")</f>
        <v/>
      </c>
      <c r="AI17" s="51" t="str">
        <f>IF(AND('Mapa final'!$AI$19="Alta",'Mapa final'!$AK$19="Catastrófico"),CONCATENATE("R2C",'Mapa final'!$Y$19),"")</f>
        <v/>
      </c>
      <c r="AJ17" s="51" t="str">
        <f>IF(AND('Mapa final'!$AI$20="Alta",'Mapa final'!$AK$20="Catastrófico"),CONCATENATE("R2C",'Mapa final'!$Y$20),"")</f>
        <v/>
      </c>
      <c r="AK17" s="51" t="str">
        <f>IF(AND('Mapa final'!$AI$21="Alta",'Mapa final'!$AK$21="Catastrófico"),CONCATENATE("R2C",'Mapa final'!$Y$21),"")</f>
        <v/>
      </c>
      <c r="AL17" s="51" t="str">
        <f>IF(AND('Mapa final'!$AI$22="Alta",'Mapa final'!$AK$22="Catastrófico"),CONCATENATE("R2C",'Mapa final'!$Y$22),"")</f>
        <v/>
      </c>
      <c r="AM17" s="52" t="str">
        <f>IF(AND('Mapa final'!$AI$23="Alta",'Mapa final'!$AK$23="Catastrófico"),CONCATENATE("R2C",'Mapa final'!$Y$23),"")</f>
        <v/>
      </c>
      <c r="AN17" s="78"/>
      <c r="AO17" s="438"/>
      <c r="AP17" s="439"/>
      <c r="AQ17" s="439"/>
      <c r="AR17" s="439"/>
      <c r="AS17" s="439"/>
      <c r="AT17" s="440"/>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row>
    <row r="18" spans="1:76" ht="15" customHeight="1" x14ac:dyDescent="0.25">
      <c r="A18" s="78"/>
      <c r="B18" s="349"/>
      <c r="C18" s="349"/>
      <c r="D18" s="350"/>
      <c r="E18" s="448"/>
      <c r="F18" s="447"/>
      <c r="G18" s="447"/>
      <c r="H18" s="447"/>
      <c r="I18" s="447"/>
      <c r="J18" s="62" t="str">
        <f>IF(AND('Mapa final'!$AI$24="Alta",'Mapa final'!$AK$24="Leve"),CONCATENATE("R3C",'Mapa final'!$Y$24),"")</f>
        <v/>
      </c>
      <c r="K18" s="63" t="str">
        <f>IF(AND('Mapa final'!$AI$25="Alta",'Mapa final'!$AK$25="Leve"),CONCATENATE("R3C",'Mapa final'!$Y$25),"")</f>
        <v/>
      </c>
      <c r="L18" s="63" t="str">
        <f>IF(AND('Mapa final'!$AI$26="Alta",'Mapa final'!$AK$26="Leve"),CONCATENATE("R3C",'Mapa final'!$Y$26),"")</f>
        <v/>
      </c>
      <c r="M18" s="63" t="str">
        <f>IF(AND('Mapa final'!$AI$27="Alta",'Mapa final'!$AK$27="Leve"),CONCATENATE("R3C",'Mapa final'!$Y$27),"")</f>
        <v/>
      </c>
      <c r="N18" s="63" t="str">
        <f>IF(AND('Mapa final'!$AI$28="Alta",'Mapa final'!$AK$28="Leve"),CONCATENATE("R3C",'Mapa final'!$Y$28),"")</f>
        <v/>
      </c>
      <c r="O18" s="64" t="str">
        <f>IF(AND('Mapa final'!$AI$29="Alta",'Mapa final'!$AK$29="Leve"),CONCATENATE("R3C",'Mapa final'!$Y$29),"")</f>
        <v/>
      </c>
      <c r="P18" s="62" t="str">
        <f>IF(AND('Mapa final'!$AI$24="Alta",'Mapa final'!$AK$24="Menor"),CONCATENATE("R3C",'Mapa final'!$Y$24),"")</f>
        <v/>
      </c>
      <c r="Q18" s="63" t="str">
        <f>IF(AND('Mapa final'!$AI$25="Alta",'Mapa final'!$AK$25="Menor"),CONCATENATE("R3C",'Mapa final'!$Y$25),"")</f>
        <v/>
      </c>
      <c r="R18" s="63" t="str">
        <f>IF(AND('Mapa final'!$AI$26="Alta",'Mapa final'!$AK$26="Menor"),CONCATENATE("R3C",'Mapa final'!$Y$26),"")</f>
        <v/>
      </c>
      <c r="S18" s="63" t="str">
        <f>IF(AND('Mapa final'!$AI$27="Alta",'Mapa final'!$AK$27="Menor"),CONCATENATE("R3C",'Mapa final'!$Y$27),"")</f>
        <v/>
      </c>
      <c r="T18" s="63" t="str">
        <f>IF(AND('Mapa final'!$AI$28="Alta",'Mapa final'!$AK$28="Menor"),CONCATENATE("R3C",'Mapa final'!$Y$28),"")</f>
        <v/>
      </c>
      <c r="U18" s="64" t="str">
        <f>IF(AND('Mapa final'!$AI$29="Alta",'Mapa final'!$AK$29="Menor"),CONCATENATE("R3C",'Mapa final'!$Y$29),"")</f>
        <v/>
      </c>
      <c r="V18" s="47" t="str">
        <f>IF(AND('Mapa final'!$AI$24="Alta",'Mapa final'!$AK$24="Moderado"),CONCATENATE("R3C",'Mapa final'!$Y$24),"")</f>
        <v/>
      </c>
      <c r="W18" s="48" t="str">
        <f>IF(AND('Mapa final'!$AI$25="Alta",'Mapa final'!$AK$25="Moderado"),CONCATENATE("R3C",'Mapa final'!$Y$25),"")</f>
        <v/>
      </c>
      <c r="X18" s="48" t="str">
        <f>IF(AND('Mapa final'!$AI$26="Alta",'Mapa final'!$AK$26="Moderado"),CONCATENATE("R3C",'Mapa final'!$Y$26),"")</f>
        <v/>
      </c>
      <c r="Y18" s="48" t="str">
        <f>IF(AND('Mapa final'!$AI$27="Alta",'Mapa final'!$AK$27="Moderado"),CONCATENATE("R3C",'Mapa final'!$Y$27),"")</f>
        <v/>
      </c>
      <c r="Z18" s="48" t="str">
        <f>IF(AND('Mapa final'!$AI$28="Alta",'Mapa final'!$AK$28="Moderado"),CONCATENATE("R3C",'Mapa final'!$Y$28),"")</f>
        <v/>
      </c>
      <c r="AA18" s="49" t="str">
        <f>IF(AND('Mapa final'!$AI$29="Alta",'Mapa final'!$AK$29="Moderado"),CONCATENATE("R3C",'Mapa final'!$Y$29),"")</f>
        <v/>
      </c>
      <c r="AB18" s="47" t="str">
        <f>IF(AND('Mapa final'!$AI$24="Alta",'Mapa final'!$AK$24="Mayor"),CONCATENATE("R3C",'Mapa final'!$Y$24),"")</f>
        <v/>
      </c>
      <c r="AC18" s="48" t="str">
        <f>IF(AND('Mapa final'!$AI$25="Alta",'Mapa final'!$AK$25="Mayor"),CONCATENATE("R3C",'Mapa final'!$Y$25),"")</f>
        <v/>
      </c>
      <c r="AD18" s="48" t="str">
        <f>IF(AND('Mapa final'!$AI$26="Alta",'Mapa final'!$AK$26="Mayor"),CONCATENATE("R3C",'Mapa final'!$Y$26),"")</f>
        <v/>
      </c>
      <c r="AE18" s="48" t="str">
        <f>IF(AND('Mapa final'!$AI$27="Alta",'Mapa final'!$AK$27="Mayor"),CONCATENATE("R3C",'Mapa final'!$Y$27),"")</f>
        <v/>
      </c>
      <c r="AF18" s="48" t="str">
        <f>IF(AND('Mapa final'!$AI$28="Alta",'Mapa final'!$AK$28="Mayor"),CONCATENATE("R3C",'Mapa final'!$Y$28),"")</f>
        <v/>
      </c>
      <c r="AG18" s="49" t="str">
        <f>IF(AND('Mapa final'!$AI$29="Alta",'Mapa final'!$AK$29="Mayor"),CONCATENATE("R3C",'Mapa final'!$Y$29),"")</f>
        <v/>
      </c>
      <c r="AH18" s="50" t="str">
        <f>IF(AND('Mapa final'!$AI$24="Alta",'Mapa final'!$AK$24="Catastrófico"),CONCATENATE("R3C",'Mapa final'!$Y$24),"")</f>
        <v/>
      </c>
      <c r="AI18" s="51" t="str">
        <f>IF(AND('Mapa final'!$AI$25="Alta",'Mapa final'!$AK$25="Catastrófico"),CONCATENATE("R3C",'Mapa final'!$Y$25),"")</f>
        <v/>
      </c>
      <c r="AJ18" s="51" t="str">
        <f>IF(AND('Mapa final'!$AI$26="Alta",'Mapa final'!$AK$26="Catastrófico"),CONCATENATE("R3C",'Mapa final'!$Y$26),"")</f>
        <v/>
      </c>
      <c r="AK18" s="51" t="str">
        <f>IF(AND('Mapa final'!$AI$27="Alta",'Mapa final'!$AK$27="Catastrófico"),CONCATENATE("R3C",'Mapa final'!$Y$27),"")</f>
        <v/>
      </c>
      <c r="AL18" s="51" t="str">
        <f>IF(AND('Mapa final'!$AI$28="Alta",'Mapa final'!$AK$28="Catastrófico"),CONCATENATE("R3C",'Mapa final'!$Y$28),"")</f>
        <v/>
      </c>
      <c r="AM18" s="52" t="str">
        <f>IF(AND('Mapa final'!$AI$29="Alta",'Mapa final'!$AK$29="Catastrófico"),CONCATENATE("R3C",'Mapa final'!$Y$29),"")</f>
        <v/>
      </c>
      <c r="AN18" s="78"/>
      <c r="AO18" s="438"/>
      <c r="AP18" s="439"/>
      <c r="AQ18" s="439"/>
      <c r="AR18" s="439"/>
      <c r="AS18" s="439"/>
      <c r="AT18" s="440"/>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row>
    <row r="19" spans="1:76" ht="15" customHeight="1" x14ac:dyDescent="0.25">
      <c r="A19" s="78"/>
      <c r="B19" s="349"/>
      <c r="C19" s="349"/>
      <c r="D19" s="350"/>
      <c r="E19" s="448"/>
      <c r="F19" s="447"/>
      <c r="G19" s="447"/>
      <c r="H19" s="447"/>
      <c r="I19" s="447"/>
      <c r="J19" s="62" t="str">
        <f>IF(AND('Mapa final'!$AI$30="Alta",'Mapa final'!$AK$30="Leve"),CONCATENATE("R4C",'Mapa final'!$Y$30),"")</f>
        <v/>
      </c>
      <c r="K19" s="63" t="str">
        <f>IF(AND('Mapa final'!$AI$31="Alta",'Mapa final'!$AK$31="Leve"),CONCATENATE("R4C",'Mapa final'!$Y$31),"")</f>
        <v/>
      </c>
      <c r="L19" s="63" t="str">
        <f>IF(AND('Mapa final'!$AI$32="Alta",'Mapa final'!$AK$32="Leve"),CONCATENATE("R4C",'Mapa final'!$Y$32),"")</f>
        <v/>
      </c>
      <c r="M19" s="63" t="str">
        <f>IF(AND('Mapa final'!$AI$33="Alta",'Mapa final'!$AK$33="Leve"),CONCATENATE("R4C",'Mapa final'!$Y$33),"")</f>
        <v/>
      </c>
      <c r="N19" s="63" t="str">
        <f>IF(AND('Mapa final'!$AI$34="Alta",'Mapa final'!$AK$34="Leve"),CONCATENATE("R4C",'Mapa final'!$Y$34),"")</f>
        <v/>
      </c>
      <c r="O19" s="64" t="str">
        <f>IF(AND('Mapa final'!$AI$35="Alta",'Mapa final'!$AK$35="Leve"),CONCATENATE("R4C",'Mapa final'!$Y$35),"")</f>
        <v/>
      </c>
      <c r="P19" s="62" t="str">
        <f>IF(AND('Mapa final'!$AI$30="Alta",'Mapa final'!$AK$30="Menor"),CONCATENATE("R4C",'Mapa final'!$Y$30),"")</f>
        <v/>
      </c>
      <c r="Q19" s="63" t="str">
        <f>IF(AND('Mapa final'!$AI$31="Alta",'Mapa final'!$AK$31="Menor"),CONCATENATE("R4C",'Mapa final'!$Y$31),"")</f>
        <v/>
      </c>
      <c r="R19" s="63" t="str">
        <f>IF(AND('Mapa final'!$AI$32="Alta",'Mapa final'!$AK$32="Menor"),CONCATENATE("R4C",'Mapa final'!$Y$32),"")</f>
        <v/>
      </c>
      <c r="S19" s="63" t="str">
        <f>IF(AND('Mapa final'!$AI$33="Alta",'Mapa final'!$AK$33="Menor"),CONCATENATE("R4C",'Mapa final'!$Y$33),"")</f>
        <v/>
      </c>
      <c r="T19" s="63" t="str">
        <f>IF(AND('Mapa final'!$AI$34="Alta",'Mapa final'!$AK$34="Menor"),CONCATENATE("R4C",'Mapa final'!$Y$34),"")</f>
        <v/>
      </c>
      <c r="U19" s="64" t="str">
        <f>IF(AND('Mapa final'!$AI$35="Alta",'Mapa final'!$AK$35="Menor"),CONCATENATE("R4C",'Mapa final'!$Y$35),"")</f>
        <v/>
      </c>
      <c r="V19" s="47" t="str">
        <f>IF(AND('Mapa final'!$AI$30="Alta",'Mapa final'!$AK$30="Moderado"),CONCATENATE("R4C",'Mapa final'!$Y$30),"")</f>
        <v/>
      </c>
      <c r="W19" s="48" t="str">
        <f>IF(AND('Mapa final'!$AI$31="Alta",'Mapa final'!$AK$31="Moderado"),CONCATENATE("R4C",'Mapa final'!$Y$31),"")</f>
        <v/>
      </c>
      <c r="X19" s="48" t="str">
        <f>IF(AND('Mapa final'!$AI$32="Alta",'Mapa final'!$AK$32="Moderado"),CONCATENATE("R4C",'Mapa final'!$Y$32),"")</f>
        <v/>
      </c>
      <c r="Y19" s="48" t="str">
        <f>IF(AND('Mapa final'!$AI$33="Alta",'Mapa final'!$AK$33="Moderado"),CONCATENATE("R4C",'Mapa final'!$Y$33),"")</f>
        <v/>
      </c>
      <c r="Z19" s="48" t="str">
        <f>IF(AND('Mapa final'!$AI$34="Alta",'Mapa final'!$AK$34="Moderado"),CONCATENATE("R4C",'Mapa final'!$Y$34),"")</f>
        <v/>
      </c>
      <c r="AA19" s="49" t="str">
        <f>IF(AND('Mapa final'!$AI$35="Alta",'Mapa final'!$AK$35="Moderado"),CONCATENATE("R4C",'Mapa final'!$Y$35),"")</f>
        <v/>
      </c>
      <c r="AB19" s="47" t="str">
        <f>IF(AND('Mapa final'!$AI$30="Alta",'Mapa final'!$AK$30="Mayor"),CONCATENATE("R4C",'Mapa final'!$Y$30),"")</f>
        <v/>
      </c>
      <c r="AC19" s="48" t="str">
        <f>IF(AND('Mapa final'!$AI$31="Alta",'Mapa final'!$AK$31="Mayor"),CONCATENATE("R4C",'Mapa final'!$Y$31),"")</f>
        <v/>
      </c>
      <c r="AD19" s="48" t="str">
        <f>IF(AND('Mapa final'!$AI$32="Alta",'Mapa final'!$AK$32="Mayor"),CONCATENATE("R4C",'Mapa final'!$Y$32),"")</f>
        <v/>
      </c>
      <c r="AE19" s="48" t="str">
        <f>IF(AND('Mapa final'!$AI$33="Alta",'Mapa final'!$AK$33="Mayor"),CONCATENATE("R4C",'Mapa final'!$Y$33),"")</f>
        <v/>
      </c>
      <c r="AF19" s="48" t="str">
        <f>IF(AND('Mapa final'!$AI$34="Alta",'Mapa final'!$AK$34="Mayor"),CONCATENATE("R4C",'Mapa final'!$Y$34),"")</f>
        <v/>
      </c>
      <c r="AG19" s="49" t="str">
        <f>IF(AND('Mapa final'!$AI$35="Alta",'Mapa final'!$AK$35="Mayor"),CONCATENATE("R4C",'Mapa final'!$Y$35),"")</f>
        <v/>
      </c>
      <c r="AH19" s="50" t="str">
        <f>IF(AND('Mapa final'!$AI$30="Alta",'Mapa final'!$AK$30="Catastrófico"),CONCATENATE("R4C",'Mapa final'!$Y$30),"")</f>
        <v/>
      </c>
      <c r="AI19" s="51" t="str">
        <f>IF(AND('Mapa final'!$AI$31="Alta",'Mapa final'!$AK$31="Catastrófico"),CONCATENATE("R4C",'Mapa final'!$Y$31),"")</f>
        <v/>
      </c>
      <c r="AJ19" s="51" t="str">
        <f>IF(AND('Mapa final'!$AI$32="Alta",'Mapa final'!$AK$32="Catastrófico"),CONCATENATE("R4C",'Mapa final'!$Y$32),"")</f>
        <v/>
      </c>
      <c r="AK19" s="51" t="str">
        <f>IF(AND('Mapa final'!$AI$33="Alta",'Mapa final'!$AK$33="Catastrófico"),CONCATENATE("R4C",'Mapa final'!$Y$33),"")</f>
        <v/>
      </c>
      <c r="AL19" s="51" t="str">
        <f>IF(AND('Mapa final'!$AI$34="Alta",'Mapa final'!$AK$34="Catastrófico"),CONCATENATE("R4C",'Mapa final'!$Y$34),"")</f>
        <v/>
      </c>
      <c r="AM19" s="52" t="str">
        <f>IF(AND('Mapa final'!$AI$35="Alta",'Mapa final'!$AK$35="Catastrófico"),CONCATENATE("R4C",'Mapa final'!$Y$35),"")</f>
        <v/>
      </c>
      <c r="AN19" s="78"/>
      <c r="AO19" s="438"/>
      <c r="AP19" s="439"/>
      <c r="AQ19" s="439"/>
      <c r="AR19" s="439"/>
      <c r="AS19" s="439"/>
      <c r="AT19" s="440"/>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row>
    <row r="20" spans="1:76" ht="15" customHeight="1" x14ac:dyDescent="0.25">
      <c r="A20" s="78"/>
      <c r="B20" s="349"/>
      <c r="C20" s="349"/>
      <c r="D20" s="350"/>
      <c r="E20" s="448"/>
      <c r="F20" s="447"/>
      <c r="G20" s="447"/>
      <c r="H20" s="447"/>
      <c r="I20" s="447"/>
      <c r="J20" s="62" t="str">
        <f>IF(AND('Mapa final'!$AI$36="Alta",'Mapa final'!$AK$36="Leve"),CONCATENATE("R5C",'Mapa final'!$Y$36),"")</f>
        <v/>
      </c>
      <c r="K20" s="63" t="str">
        <f>IF(AND('Mapa final'!$AI$37="Alta",'Mapa final'!$AK$37="Leve"),CONCATENATE("R5C",'Mapa final'!$Y$37),"")</f>
        <v/>
      </c>
      <c r="L20" s="63" t="str">
        <f>IF(AND('Mapa final'!$AI$38="Alta",'Mapa final'!$AK$38="Leve"),CONCATENATE("R5C",'Mapa final'!$Y$38),"")</f>
        <v/>
      </c>
      <c r="M20" s="63" t="str">
        <f>IF(AND('Mapa final'!$AI$39="Alta",'Mapa final'!$AK$39="Leve"),CONCATENATE("R5C",'Mapa final'!$Y$39),"")</f>
        <v/>
      </c>
      <c r="N20" s="63" t="str">
        <f>IF(AND('Mapa final'!$AI$40="Alta",'Mapa final'!$AK$40="Leve"),CONCATENATE("R5C",'Mapa final'!$Y$40),"")</f>
        <v/>
      </c>
      <c r="O20" s="64" t="str">
        <f>IF(AND('Mapa final'!$AI$41="Alta",'Mapa final'!$AK$41="Leve"),CONCATENATE("R5C",'Mapa final'!$Y$41),"")</f>
        <v/>
      </c>
      <c r="P20" s="62" t="str">
        <f>IF(AND('Mapa final'!$AI$36="Alta",'Mapa final'!$AK$36="Menor"),CONCATENATE("R5C",'Mapa final'!$Y$36),"")</f>
        <v/>
      </c>
      <c r="Q20" s="63" t="str">
        <f>IF(AND('Mapa final'!$AI$37="Alta",'Mapa final'!$AK$37="Menor"),CONCATENATE("R5C",'Mapa final'!$Y$37),"")</f>
        <v/>
      </c>
      <c r="R20" s="63" t="str">
        <f>IF(AND('Mapa final'!$AI$38="Alta",'Mapa final'!$AK$38="Menor"),CONCATENATE("R5C",'Mapa final'!$Y$38),"")</f>
        <v/>
      </c>
      <c r="S20" s="63" t="str">
        <f>IF(AND('Mapa final'!$AI$39="Alta",'Mapa final'!$AK$39="Menor"),CONCATENATE("R5C",'Mapa final'!$Y$39),"")</f>
        <v/>
      </c>
      <c r="T20" s="63" t="str">
        <f>IF(AND('Mapa final'!$AI$40="Alta",'Mapa final'!$AK$40="Menor"),CONCATENATE("R5C",'Mapa final'!$Y$40),"")</f>
        <v/>
      </c>
      <c r="U20" s="64" t="str">
        <f>IF(AND('Mapa final'!$AI$41="Alta",'Mapa final'!$AK$41="Menor"),CONCATENATE("R5C",'Mapa final'!$Y$41),"")</f>
        <v/>
      </c>
      <c r="V20" s="47" t="str">
        <f>IF(AND('Mapa final'!$AI$36="Alta",'Mapa final'!$AK$36="Moderado"),CONCATENATE("R5C",'Mapa final'!$Y$36),"")</f>
        <v/>
      </c>
      <c r="W20" s="48" t="str">
        <f>IF(AND('Mapa final'!$AI$37="Alta",'Mapa final'!$AK$37="Moderado"),CONCATENATE("R5C",'Mapa final'!$Y$37),"")</f>
        <v/>
      </c>
      <c r="X20" s="48" t="str">
        <f>IF(AND('Mapa final'!$AI$38="Alta",'Mapa final'!$AK$38="Moderado"),CONCATENATE("R5C",'Mapa final'!$Y$38),"")</f>
        <v/>
      </c>
      <c r="Y20" s="48" t="str">
        <f>IF(AND('Mapa final'!$AI$39="Alta",'Mapa final'!$AK$39="Moderado"),CONCATENATE("R5C",'Mapa final'!$Y$39),"")</f>
        <v/>
      </c>
      <c r="Z20" s="48" t="str">
        <f>IF(AND('Mapa final'!$AI$40="Alta",'Mapa final'!$AK$40="Moderado"),CONCATENATE("R5C",'Mapa final'!$Y$40),"")</f>
        <v/>
      </c>
      <c r="AA20" s="49" t="str">
        <f>IF(AND('Mapa final'!$AI$41="Alta",'Mapa final'!$AK$41="Moderado"),CONCATENATE("R5C",'Mapa final'!$Y$41),"")</f>
        <v/>
      </c>
      <c r="AB20" s="47" t="str">
        <f>IF(AND('Mapa final'!$AI$36="Alta",'Mapa final'!$AK$36="Mayor"),CONCATENATE("R5C",'Mapa final'!$Y$36),"")</f>
        <v/>
      </c>
      <c r="AC20" s="48" t="str">
        <f>IF(AND('Mapa final'!$AI$37="Alta",'Mapa final'!$AK$37="Mayor"),CONCATENATE("R5C",'Mapa final'!$Y$37),"")</f>
        <v/>
      </c>
      <c r="AD20" s="48" t="str">
        <f>IF(AND('Mapa final'!$AI$38="Alta",'Mapa final'!$AK$38="Mayor"),CONCATENATE("R5C",'Mapa final'!$Y$38),"")</f>
        <v/>
      </c>
      <c r="AE20" s="48" t="str">
        <f>IF(AND('Mapa final'!$AI$39="Alta",'Mapa final'!$AK$39="Mayor"),CONCATENATE("R5C",'Mapa final'!$Y$39),"")</f>
        <v/>
      </c>
      <c r="AF20" s="48" t="str">
        <f>IF(AND('Mapa final'!$AI$40="Alta",'Mapa final'!$AK$40="Mayor"),CONCATENATE("R5C",'Mapa final'!$Y$40),"")</f>
        <v/>
      </c>
      <c r="AG20" s="49" t="str">
        <f>IF(AND('Mapa final'!$AI$41="Alta",'Mapa final'!$AK$41="Mayor"),CONCATENATE("R5C",'Mapa final'!$Y$41),"")</f>
        <v/>
      </c>
      <c r="AH20" s="50" t="str">
        <f>IF(AND('Mapa final'!$AI$36="Alta",'Mapa final'!$AK$36="Catastrófico"),CONCATENATE("R5C",'Mapa final'!$Y$36),"")</f>
        <v/>
      </c>
      <c r="AI20" s="51" t="str">
        <f>IF(AND('Mapa final'!$AI$37="Alta",'Mapa final'!$AK$37="Catastrófico"),CONCATENATE("R5C",'Mapa final'!$Y$37),"")</f>
        <v/>
      </c>
      <c r="AJ20" s="51" t="str">
        <f>IF(AND('Mapa final'!$AI$38="Alta",'Mapa final'!$AK$38="Catastrófico"),CONCATENATE("R5C",'Mapa final'!$Y$38),"")</f>
        <v/>
      </c>
      <c r="AK20" s="51" t="str">
        <f>IF(AND('Mapa final'!$AI$39="Alta",'Mapa final'!$AK$39="Catastrófico"),CONCATENATE("R5C",'Mapa final'!$Y$39),"")</f>
        <v/>
      </c>
      <c r="AL20" s="51" t="str">
        <f>IF(AND('Mapa final'!$AI$40="Alta",'Mapa final'!$AK$40="Catastrófico"),CONCATENATE("R5C",'Mapa final'!$Y$40),"")</f>
        <v/>
      </c>
      <c r="AM20" s="52" t="str">
        <f>IF(AND('Mapa final'!$AI$41="Alta",'Mapa final'!$AK$41="Catastrófico"),CONCATENATE("R5C",'Mapa final'!$Y$41),"")</f>
        <v/>
      </c>
      <c r="AN20" s="78"/>
      <c r="AO20" s="438"/>
      <c r="AP20" s="439"/>
      <c r="AQ20" s="439"/>
      <c r="AR20" s="439"/>
      <c r="AS20" s="439"/>
      <c r="AT20" s="440"/>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row>
    <row r="21" spans="1:76" ht="15" customHeight="1" x14ac:dyDescent="0.25">
      <c r="A21" s="78"/>
      <c r="B21" s="349"/>
      <c r="C21" s="349"/>
      <c r="D21" s="350"/>
      <c r="E21" s="448"/>
      <c r="F21" s="447"/>
      <c r="G21" s="447"/>
      <c r="H21" s="447"/>
      <c r="I21" s="447"/>
      <c r="J21" s="62" t="str">
        <f>IF(AND('Mapa final'!$AI$42="Alta",'Mapa final'!$AK$42="Leve"),CONCATENATE("R6C",'Mapa final'!$Y$42),"")</f>
        <v/>
      </c>
      <c r="K21" s="63" t="str">
        <f>IF(AND('Mapa final'!$AI$43="Alta",'Mapa final'!$AK$43="Leve"),CONCATENATE("R6C",'Mapa final'!$Y$43),"")</f>
        <v/>
      </c>
      <c r="L21" s="63" t="str">
        <f>IF(AND('Mapa final'!$AI$44="Alta",'Mapa final'!$AK$44="Leve"),CONCATENATE("R6C",'Mapa final'!$Y$44),"")</f>
        <v/>
      </c>
      <c r="M21" s="63" t="str">
        <f>IF(AND('Mapa final'!$AI$45="Alta",'Mapa final'!$AK$45="Leve"),CONCATENATE("R6C",'Mapa final'!$Y$45),"")</f>
        <v/>
      </c>
      <c r="N21" s="63" t="str">
        <f>IF(AND('Mapa final'!$AI$46="Alta",'Mapa final'!$AK$46="Leve"),CONCATENATE("R6C",'Mapa final'!$Y$46),"")</f>
        <v/>
      </c>
      <c r="O21" s="64" t="str">
        <f>IF(AND('Mapa final'!$AI$47="Alta",'Mapa final'!$AK$47="Leve"),CONCATENATE("R6C",'Mapa final'!$Y$47),"")</f>
        <v/>
      </c>
      <c r="P21" s="62" t="str">
        <f>IF(AND('Mapa final'!$AI$42="Alta",'Mapa final'!$AK$42="Menor"),CONCATENATE("R6C",'Mapa final'!$Y$42),"")</f>
        <v/>
      </c>
      <c r="Q21" s="63" t="str">
        <f>IF(AND('Mapa final'!$AI$43="Alta",'Mapa final'!$AK$43="Menor"),CONCATENATE("R6C",'Mapa final'!$Y$43),"")</f>
        <v/>
      </c>
      <c r="R21" s="63" t="str">
        <f>IF(AND('Mapa final'!$AI$44="Alta",'Mapa final'!$AK$44="Menor"),CONCATENATE("R6C",'Mapa final'!$Y$44),"")</f>
        <v/>
      </c>
      <c r="S21" s="63" t="str">
        <f>IF(AND('Mapa final'!$AI$45="Alta",'Mapa final'!$AK$45="Menor"),CONCATENATE("R6C",'Mapa final'!$Y$45),"")</f>
        <v/>
      </c>
      <c r="T21" s="63" t="str">
        <f>IF(AND('Mapa final'!$AI$46="Alta",'Mapa final'!$AK$46="Menor"),CONCATENATE("R6C",'Mapa final'!$Y$46),"")</f>
        <v/>
      </c>
      <c r="U21" s="64" t="str">
        <f>IF(AND('Mapa final'!$AI$47="Alta",'Mapa final'!$AK$47="Menor"),CONCATENATE("R6C",'Mapa final'!$Y$47),"")</f>
        <v/>
      </c>
      <c r="V21" s="47" t="str">
        <f>IF(AND('Mapa final'!$AI$42="Alta",'Mapa final'!$AK$42="Moderado"),CONCATENATE("R6C",'Mapa final'!$Y$42),"")</f>
        <v/>
      </c>
      <c r="W21" s="48" t="str">
        <f>IF(AND('Mapa final'!$AI$43="Alta",'Mapa final'!$AK$43="Moderado"),CONCATENATE("R6C",'Mapa final'!$Y$43),"")</f>
        <v/>
      </c>
      <c r="X21" s="48" t="str">
        <f>IF(AND('Mapa final'!$AI$44="Alta",'Mapa final'!$AK$44="Moderado"),CONCATENATE("R6C",'Mapa final'!$Y$44),"")</f>
        <v/>
      </c>
      <c r="Y21" s="48" t="str">
        <f>IF(AND('Mapa final'!$AI$45="Alta",'Mapa final'!$AK$45="Moderado"),CONCATENATE("R6C",'Mapa final'!$Y$45),"")</f>
        <v/>
      </c>
      <c r="Z21" s="48" t="str">
        <f>IF(AND('Mapa final'!$AI$46="Alta",'Mapa final'!$AK$46="Moderado"),CONCATENATE("R6C",'Mapa final'!$Y$46),"")</f>
        <v/>
      </c>
      <c r="AA21" s="49" t="str">
        <f>IF(AND('Mapa final'!$AI$47="Alta",'Mapa final'!$AK$47="Moderado"),CONCATENATE("R6C",'Mapa final'!$Y$47),"")</f>
        <v/>
      </c>
      <c r="AB21" s="47" t="str">
        <f>IF(AND('Mapa final'!$AI$42="Alta",'Mapa final'!$AK$42="Mayor"),CONCATENATE("R6C",'Mapa final'!$Y$42),"")</f>
        <v/>
      </c>
      <c r="AC21" s="48" t="str">
        <f>IF(AND('Mapa final'!$AI$43="Alta",'Mapa final'!$AK$43="Mayor"),CONCATENATE("R6C",'Mapa final'!$Y$43),"")</f>
        <v/>
      </c>
      <c r="AD21" s="48" t="str">
        <f>IF(AND('Mapa final'!$AI$44="Alta",'Mapa final'!$AK$44="Mayor"),CONCATENATE("R6C",'Mapa final'!$Y$44),"")</f>
        <v/>
      </c>
      <c r="AE21" s="48" t="str">
        <f>IF(AND('Mapa final'!$AI$45="Alta",'Mapa final'!$AK$45="Mayor"),CONCATENATE("R6C",'Mapa final'!$Y$45),"")</f>
        <v/>
      </c>
      <c r="AF21" s="48" t="str">
        <f>IF(AND('Mapa final'!$AI$46="Alta",'Mapa final'!$AK$46="Mayor"),CONCATENATE("R6C",'Mapa final'!$Y$46),"")</f>
        <v/>
      </c>
      <c r="AG21" s="49" t="str">
        <f>IF(AND('Mapa final'!$AI$47="Alta",'Mapa final'!$AK$47="Mayor"),CONCATENATE("R6C",'Mapa final'!$Y$47),"")</f>
        <v/>
      </c>
      <c r="AH21" s="50" t="str">
        <f>IF(AND('Mapa final'!$AI$42="Alta",'Mapa final'!$AK$42="Catastrófico"),CONCATENATE("R6C",'Mapa final'!$Y$42),"")</f>
        <v/>
      </c>
      <c r="AI21" s="51" t="str">
        <f>IF(AND('Mapa final'!$AI$43="Alta",'Mapa final'!$AK$43="Catastrófico"),CONCATENATE("R6C",'Mapa final'!$Y$43),"")</f>
        <v/>
      </c>
      <c r="AJ21" s="51" t="str">
        <f>IF(AND('Mapa final'!$AI$44="Alta",'Mapa final'!$AK$44="Catastrófico"),CONCATENATE("R6C",'Mapa final'!$Y$44),"")</f>
        <v/>
      </c>
      <c r="AK21" s="51" t="str">
        <f>IF(AND('Mapa final'!$AI$45="Alta",'Mapa final'!$AK$45="Catastrófico"),CONCATENATE("R6C",'Mapa final'!$Y$45),"")</f>
        <v/>
      </c>
      <c r="AL21" s="51" t="str">
        <f>IF(AND('Mapa final'!$AI$46="Alta",'Mapa final'!$AK$46="Catastrófico"),CONCATENATE("R6C",'Mapa final'!$Y$46),"")</f>
        <v/>
      </c>
      <c r="AM21" s="52" t="str">
        <f>IF(AND('Mapa final'!$AI$47="Alta",'Mapa final'!$AK$47="Catastrófico"),CONCATENATE("R6C",'Mapa final'!$Y$47),"")</f>
        <v/>
      </c>
      <c r="AN21" s="78"/>
      <c r="AO21" s="438"/>
      <c r="AP21" s="439"/>
      <c r="AQ21" s="439"/>
      <c r="AR21" s="439"/>
      <c r="AS21" s="439"/>
      <c r="AT21" s="440"/>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row>
    <row r="22" spans="1:76" ht="15" customHeight="1" x14ac:dyDescent="0.25">
      <c r="A22" s="78"/>
      <c r="B22" s="349"/>
      <c r="C22" s="349"/>
      <c r="D22" s="350"/>
      <c r="E22" s="448"/>
      <c r="F22" s="447"/>
      <c r="G22" s="447"/>
      <c r="H22" s="447"/>
      <c r="I22" s="447"/>
      <c r="J22" s="62" t="str">
        <f>IF(AND('Mapa final'!$AI$48="Alta",'Mapa final'!$AK$48="Leve"),CONCATENATE("R7C",'Mapa final'!$Y$48),"")</f>
        <v/>
      </c>
      <c r="K22" s="63" t="str">
        <f>IF(AND('Mapa final'!$AI$49="Alta",'Mapa final'!$AK$49="Leve"),CONCATENATE("R7C",'Mapa final'!$Y$49),"")</f>
        <v/>
      </c>
      <c r="L22" s="63" t="str">
        <f>IF(AND('Mapa final'!$AI$50="Alta",'Mapa final'!$AK$50="Leve"),CONCATENATE("R7C",'Mapa final'!$Y$50),"")</f>
        <v/>
      </c>
      <c r="M22" s="63" t="str">
        <f>IF(AND('Mapa final'!$AI$51="Alta",'Mapa final'!$AK$51="Leve"),CONCATENATE("R7C",'Mapa final'!$Y$51),"")</f>
        <v/>
      </c>
      <c r="N22" s="63" t="str">
        <f>IF(AND('Mapa final'!$AI$52="Alta",'Mapa final'!$AK$52="Leve"),CONCATENATE("R7C",'Mapa final'!$Y$52),"")</f>
        <v/>
      </c>
      <c r="O22" s="64" t="str">
        <f>IF(AND('Mapa final'!$AI$53="Alta",'Mapa final'!$AK$53="Leve"),CONCATENATE("R7C",'Mapa final'!$Y$53),"")</f>
        <v/>
      </c>
      <c r="P22" s="62" t="str">
        <f>IF(AND('Mapa final'!$AI$48="Alta",'Mapa final'!$AK$48="Menor"),CONCATENATE("R7C",'Mapa final'!$Y$48),"")</f>
        <v/>
      </c>
      <c r="Q22" s="63" t="str">
        <f>IF(AND('Mapa final'!$AI$49="Alta",'Mapa final'!$AK$49="Menor"),CONCATENATE("R7C",'Mapa final'!$Y$49),"")</f>
        <v/>
      </c>
      <c r="R22" s="63" t="str">
        <f>IF(AND('Mapa final'!$AI$50="Alta",'Mapa final'!$AK$50="Menor"),CONCATENATE("R7C",'Mapa final'!$Y$50),"")</f>
        <v/>
      </c>
      <c r="S22" s="63" t="str">
        <f>IF(AND('Mapa final'!$AI$51="Alta",'Mapa final'!$AK$51="Menor"),CONCATENATE("R7C",'Mapa final'!$Y$51),"")</f>
        <v/>
      </c>
      <c r="T22" s="63" t="str">
        <f>IF(AND('Mapa final'!$AI$52="Alta",'Mapa final'!$AK$52="Menor"),CONCATENATE("R7C",'Mapa final'!$Y$52),"")</f>
        <v/>
      </c>
      <c r="U22" s="64" t="str">
        <f>IF(AND('Mapa final'!$AI$53="Alta",'Mapa final'!$AK$53="Menor"),CONCATENATE("R7C",'Mapa final'!$Y$53),"")</f>
        <v/>
      </c>
      <c r="V22" s="47" t="str">
        <f>IF(AND('Mapa final'!$AI$48="Alta",'Mapa final'!$AK$48="Moderado"),CONCATENATE("R7C",'Mapa final'!$Y$48),"")</f>
        <v/>
      </c>
      <c r="W22" s="48" t="str">
        <f>IF(AND('Mapa final'!$AI$49="Alta",'Mapa final'!$AK$49="Moderado"),CONCATENATE("R7C",'Mapa final'!$Y$49),"")</f>
        <v/>
      </c>
      <c r="X22" s="48" t="str">
        <f>IF(AND('Mapa final'!$AI$50="Alta",'Mapa final'!$AK$50="Moderado"),CONCATENATE("R7C",'Mapa final'!$Y$50),"")</f>
        <v/>
      </c>
      <c r="Y22" s="48" t="str">
        <f>IF(AND('Mapa final'!$AI$51="Alta",'Mapa final'!$AK$51="Moderado"),CONCATENATE("R7C",'Mapa final'!$Y$51),"")</f>
        <v/>
      </c>
      <c r="Z22" s="48" t="str">
        <f>IF(AND('Mapa final'!$AI$52="Alta",'Mapa final'!$AK$52="Moderado"),CONCATENATE("R7C",'Mapa final'!$Y$52),"")</f>
        <v/>
      </c>
      <c r="AA22" s="49" t="str">
        <f>IF(AND('Mapa final'!$AI$53="Alta",'Mapa final'!$AK$53="Moderado"),CONCATENATE("R7C",'Mapa final'!$Y$53),"")</f>
        <v/>
      </c>
      <c r="AB22" s="47" t="str">
        <f>IF(AND('Mapa final'!$AI$48="Alta",'Mapa final'!$AK$48="Mayor"),CONCATENATE("R7C",'Mapa final'!$Y$48),"")</f>
        <v/>
      </c>
      <c r="AC22" s="48" t="str">
        <f>IF(AND('Mapa final'!$AI$49="Alta",'Mapa final'!$AK$49="Mayor"),CONCATENATE("R7C",'Mapa final'!$Y$49),"")</f>
        <v/>
      </c>
      <c r="AD22" s="48" t="str">
        <f>IF(AND('Mapa final'!$AI$50="Alta",'Mapa final'!$AK$50="Mayor"),CONCATENATE("R7C",'Mapa final'!$Y$50),"")</f>
        <v/>
      </c>
      <c r="AE22" s="48" t="str">
        <f>IF(AND('Mapa final'!$AI$51="Alta",'Mapa final'!$AK$51="Mayor"),CONCATENATE("R7C",'Mapa final'!$Y$51),"")</f>
        <v/>
      </c>
      <c r="AF22" s="48" t="str">
        <f>IF(AND('Mapa final'!$AI$52="Alta",'Mapa final'!$AK$52="Mayor"),CONCATENATE("R7C",'Mapa final'!$Y$52),"")</f>
        <v/>
      </c>
      <c r="AG22" s="49" t="str">
        <f>IF(AND('Mapa final'!$AI$53="Alta",'Mapa final'!$AK$53="Mayor"),CONCATENATE("R7C",'Mapa final'!$Y$53),"")</f>
        <v/>
      </c>
      <c r="AH22" s="50" t="str">
        <f>IF(AND('Mapa final'!$AI$48="Alta",'Mapa final'!$AK$48="Catastrófico"),CONCATENATE("R7C",'Mapa final'!$Y$48),"")</f>
        <v/>
      </c>
      <c r="AI22" s="51" t="str">
        <f>IF(AND('Mapa final'!$AI$49="Alta",'Mapa final'!$AK$49="Catastrófico"),CONCATENATE("R7C",'Mapa final'!$Y$49),"")</f>
        <v/>
      </c>
      <c r="AJ22" s="51" t="str">
        <f>IF(AND('Mapa final'!$AI$50="Alta",'Mapa final'!$AK$50="Catastrófico"),CONCATENATE("R7C",'Mapa final'!$Y$50),"")</f>
        <v/>
      </c>
      <c r="AK22" s="51" t="str">
        <f>IF(AND('Mapa final'!$AI$51="Alta",'Mapa final'!$AK$51="Catastrófico"),CONCATENATE("R7C",'Mapa final'!$Y$51),"")</f>
        <v/>
      </c>
      <c r="AL22" s="51" t="str">
        <f>IF(AND('Mapa final'!$AI$52="Alta",'Mapa final'!$AK$52="Catastrófico"),CONCATENATE("R7C",'Mapa final'!$Y$52),"")</f>
        <v/>
      </c>
      <c r="AM22" s="52" t="str">
        <f>IF(AND('Mapa final'!$AI$53="Alta",'Mapa final'!$AK$53="Catastrófico"),CONCATENATE("R7C",'Mapa final'!$Y$53),"")</f>
        <v/>
      </c>
      <c r="AN22" s="78"/>
      <c r="AO22" s="438"/>
      <c r="AP22" s="439"/>
      <c r="AQ22" s="439"/>
      <c r="AR22" s="439"/>
      <c r="AS22" s="439"/>
      <c r="AT22" s="440"/>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row>
    <row r="23" spans="1:76" ht="15" customHeight="1" x14ac:dyDescent="0.25">
      <c r="A23" s="78"/>
      <c r="B23" s="349"/>
      <c r="C23" s="349"/>
      <c r="D23" s="350"/>
      <c r="E23" s="448"/>
      <c r="F23" s="447"/>
      <c r="G23" s="447"/>
      <c r="H23" s="447"/>
      <c r="I23" s="447"/>
      <c r="J23" s="62" t="str">
        <f>IF(AND('Mapa final'!$AI$54="Alta",'Mapa final'!$AK$54="Leve"),CONCATENATE("R8C",'Mapa final'!$Y$54),"")</f>
        <v/>
      </c>
      <c r="K23" s="63" t="str">
        <f>IF(AND('Mapa final'!$AI$55="Alta",'Mapa final'!$AK$55="Leve"),CONCATENATE("R8C",'Mapa final'!$Y$55),"")</f>
        <v/>
      </c>
      <c r="L23" s="63" t="str">
        <f>IF(AND('Mapa final'!$AI$56="Alta",'Mapa final'!$AK$56="Leve"),CONCATENATE("R8C",'Mapa final'!$Y$56),"")</f>
        <v/>
      </c>
      <c r="M23" s="63" t="str">
        <f>IF(AND('Mapa final'!$AI$57="Alta",'Mapa final'!$AK$57="Leve"),CONCATENATE("R8C",'Mapa final'!$Y$57),"")</f>
        <v/>
      </c>
      <c r="N23" s="63" t="str">
        <f>IF(AND('Mapa final'!$AI$58="Alta",'Mapa final'!$AK$58="Leve"),CONCATENATE("R8C",'Mapa final'!$Y$58),"")</f>
        <v/>
      </c>
      <c r="O23" s="64" t="str">
        <f>IF(AND('Mapa final'!$AI$59="Alta",'Mapa final'!$AK$59="Leve"),CONCATENATE("R8C",'Mapa final'!$Y$59),"")</f>
        <v/>
      </c>
      <c r="P23" s="62" t="str">
        <f>IF(AND('Mapa final'!$AI$54="Alta",'Mapa final'!$AK$54="Menor"),CONCATENATE("R8C",'Mapa final'!$Y$54),"")</f>
        <v/>
      </c>
      <c r="Q23" s="63" t="str">
        <f>IF(AND('Mapa final'!$AI$55="Alta",'Mapa final'!$AK$55="Menor"),CONCATENATE("R8C",'Mapa final'!$Y$55),"")</f>
        <v/>
      </c>
      <c r="R23" s="63" t="str">
        <f>IF(AND('Mapa final'!$AI$56="Alta",'Mapa final'!$AK$56="Menor"),CONCATENATE("R8C",'Mapa final'!$Y$56),"")</f>
        <v/>
      </c>
      <c r="S23" s="63" t="str">
        <f>IF(AND('Mapa final'!$AI$57="Alta",'Mapa final'!$AK$57="Menor"),CONCATENATE("R8C",'Mapa final'!$Y$57),"")</f>
        <v/>
      </c>
      <c r="T23" s="63" t="str">
        <f>IF(AND('Mapa final'!$AI$58="Alta",'Mapa final'!$AK$58="Menor"),CONCATENATE("R8C",'Mapa final'!$Y$58),"")</f>
        <v/>
      </c>
      <c r="U23" s="64" t="str">
        <f>IF(AND('Mapa final'!$AI$59="Alta",'Mapa final'!$AK$59="Menor"),CONCATENATE("R8C",'Mapa final'!$Y$59),"")</f>
        <v/>
      </c>
      <c r="V23" s="47" t="str">
        <f>IF(AND('Mapa final'!$AI$54="Alta",'Mapa final'!$AK$54="Moderado"),CONCATENATE("R8C",'Mapa final'!$Y$54),"")</f>
        <v/>
      </c>
      <c r="W23" s="48" t="str">
        <f>IF(AND('Mapa final'!$AI$55="Alta",'Mapa final'!$AK$55="Moderado"),CONCATENATE("R8C",'Mapa final'!$Y$55),"")</f>
        <v/>
      </c>
      <c r="X23" s="48" t="str">
        <f>IF(AND('Mapa final'!$AI$56="Alta",'Mapa final'!$AK$56="Moderado"),CONCATENATE("R8C",'Mapa final'!$Y$56),"")</f>
        <v/>
      </c>
      <c r="Y23" s="48" t="str">
        <f>IF(AND('Mapa final'!$AI$57="Alta",'Mapa final'!$AK$57="Moderado"),CONCATENATE("R8C",'Mapa final'!$Y$57),"")</f>
        <v/>
      </c>
      <c r="Z23" s="48" t="str">
        <f>IF(AND('Mapa final'!$AI$58="Alta",'Mapa final'!$AK$58="Moderado"),CONCATENATE("R8C",'Mapa final'!$Y$58),"")</f>
        <v/>
      </c>
      <c r="AA23" s="49" t="str">
        <f>IF(AND('Mapa final'!$AI$59="Alta",'Mapa final'!$AK$59="Moderado"),CONCATENATE("R8C",'Mapa final'!$Y$59),"")</f>
        <v/>
      </c>
      <c r="AB23" s="47" t="str">
        <f>IF(AND('Mapa final'!$AI$54="Alta",'Mapa final'!$AK$54="Mayor"),CONCATENATE("R8C",'Mapa final'!$Y$54),"")</f>
        <v/>
      </c>
      <c r="AC23" s="48" t="str">
        <f>IF(AND('Mapa final'!$AI$55="Alta",'Mapa final'!$AK$55="Mayor"),CONCATENATE("R8C",'Mapa final'!$Y$55),"")</f>
        <v/>
      </c>
      <c r="AD23" s="48" t="str">
        <f>IF(AND('Mapa final'!$AI$56="Alta",'Mapa final'!$AK$56="Mayor"),CONCATENATE("R8C",'Mapa final'!$Y$56),"")</f>
        <v/>
      </c>
      <c r="AE23" s="48" t="str">
        <f>IF(AND('Mapa final'!$AI$57="Alta",'Mapa final'!$AK$57="Mayor"),CONCATENATE("R8C",'Mapa final'!$Y$57),"")</f>
        <v/>
      </c>
      <c r="AF23" s="48" t="str">
        <f>IF(AND('Mapa final'!$AI$58="Alta",'Mapa final'!$AK$58="Mayor"),CONCATENATE("R8C",'Mapa final'!$Y$58),"")</f>
        <v/>
      </c>
      <c r="AG23" s="49" t="str">
        <f>IF(AND('Mapa final'!$AI$59="Alta",'Mapa final'!$AK$59="Mayor"),CONCATENATE("R8C",'Mapa final'!$Y$59),"")</f>
        <v/>
      </c>
      <c r="AH23" s="50" t="str">
        <f>IF(AND('Mapa final'!$AI$54="Alta",'Mapa final'!$AK$54="Catastrófico"),CONCATENATE("R8C",'Mapa final'!$Y$54),"")</f>
        <v/>
      </c>
      <c r="AI23" s="51" t="str">
        <f>IF(AND('Mapa final'!$AI$55="Alta",'Mapa final'!$AK$55="Catastrófico"),CONCATENATE("R8C",'Mapa final'!$Y$55),"")</f>
        <v/>
      </c>
      <c r="AJ23" s="51" t="str">
        <f>IF(AND('Mapa final'!$AI$56="Alta",'Mapa final'!$AK$56="Catastrófico"),CONCATENATE("R8C",'Mapa final'!$Y$56),"")</f>
        <v/>
      </c>
      <c r="AK23" s="51" t="str">
        <f>IF(AND('Mapa final'!$AI$57="Alta",'Mapa final'!$AK$57="Catastrófico"),CONCATENATE("R8C",'Mapa final'!$Y$57),"")</f>
        <v/>
      </c>
      <c r="AL23" s="51" t="str">
        <f>IF(AND('Mapa final'!$AI$58="Alta",'Mapa final'!$AK$58="Catastrófico"),CONCATENATE("R8C",'Mapa final'!$Y$58),"")</f>
        <v/>
      </c>
      <c r="AM23" s="52" t="str">
        <f>IF(AND('Mapa final'!$AI$59="Alta",'Mapa final'!$AK$59="Catastrófico"),CONCATENATE("R8C",'Mapa final'!$Y$59),"")</f>
        <v/>
      </c>
      <c r="AN23" s="78"/>
      <c r="AO23" s="438"/>
      <c r="AP23" s="439"/>
      <c r="AQ23" s="439"/>
      <c r="AR23" s="439"/>
      <c r="AS23" s="439"/>
      <c r="AT23" s="440"/>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row>
    <row r="24" spans="1:76" ht="15" customHeight="1" x14ac:dyDescent="0.25">
      <c r="A24" s="78"/>
      <c r="B24" s="349"/>
      <c r="C24" s="349"/>
      <c r="D24" s="350"/>
      <c r="E24" s="448"/>
      <c r="F24" s="447"/>
      <c r="G24" s="447"/>
      <c r="H24" s="447"/>
      <c r="I24" s="447"/>
      <c r="J24" s="62" t="str">
        <f>IF(AND('Mapa final'!$AI$60="Alta",'Mapa final'!$AK$60="Leve"),CONCATENATE("R9C",'Mapa final'!$Y$60),"")</f>
        <v/>
      </c>
      <c r="K24" s="63" t="str">
        <f>IF(AND('Mapa final'!$AI$61="Alta",'Mapa final'!$AK$61="Leve"),CONCATENATE("R9C",'Mapa final'!$Y$61),"")</f>
        <v/>
      </c>
      <c r="L24" s="63" t="str">
        <f>IF(AND('Mapa final'!$AI$62="Alta",'Mapa final'!$AK$62="Leve"),CONCATENATE("R9C",'Mapa final'!$Y$62),"")</f>
        <v/>
      </c>
      <c r="M24" s="63" t="str">
        <f>IF(AND('Mapa final'!$AI$63="Alta",'Mapa final'!$AK$63="Leve"),CONCATENATE("R9C",'Mapa final'!$Y$63),"")</f>
        <v/>
      </c>
      <c r="N24" s="63" t="str">
        <f>IF(AND('Mapa final'!$AI$64="Alta",'Mapa final'!$AK$64="Leve"),CONCATENATE("R9C",'Mapa final'!$Y$64),"")</f>
        <v/>
      </c>
      <c r="O24" s="64" t="str">
        <f>IF(AND('Mapa final'!$AI$65="Alta",'Mapa final'!$AK$65="Leve"),CONCATENATE("R9C",'Mapa final'!$Y$65),"")</f>
        <v/>
      </c>
      <c r="P24" s="62" t="str">
        <f>IF(AND('Mapa final'!$AI$60="Alta",'Mapa final'!$AK$60="Menor"),CONCATENATE("R9C",'Mapa final'!$Y$60),"")</f>
        <v/>
      </c>
      <c r="Q24" s="63" t="str">
        <f>IF(AND('Mapa final'!$AI$61="Alta",'Mapa final'!$AK$61="Menor"),CONCATENATE("R9C",'Mapa final'!$Y$61),"")</f>
        <v/>
      </c>
      <c r="R24" s="63" t="str">
        <f>IF(AND('Mapa final'!$AI$62="Alta",'Mapa final'!$AK$62="Menor"),CONCATENATE("R9C",'Mapa final'!$Y$62),"")</f>
        <v/>
      </c>
      <c r="S24" s="63" t="str">
        <f>IF(AND('Mapa final'!$AI$63="Alta",'Mapa final'!$AK$63="Menor"),CONCATENATE("R9C",'Mapa final'!$Y$63),"")</f>
        <v/>
      </c>
      <c r="T24" s="63" t="str">
        <f>IF(AND('Mapa final'!$AI$64="Alta",'Mapa final'!$AK$64="Menor"),CONCATENATE("R9C",'Mapa final'!$Y$64),"")</f>
        <v/>
      </c>
      <c r="U24" s="64" t="str">
        <f>IF(AND('Mapa final'!$AI$65="Alta",'Mapa final'!$AK$65="Menor"),CONCATENATE("R9C",'Mapa final'!$Y$65),"")</f>
        <v/>
      </c>
      <c r="V24" s="47" t="str">
        <f>IF(AND('Mapa final'!$AI$60="Alta",'Mapa final'!$AK$60="Moderado"),CONCATENATE("R9C",'Mapa final'!$Y$60),"")</f>
        <v/>
      </c>
      <c r="W24" s="48" t="str">
        <f>IF(AND('Mapa final'!$AI$61="Alta",'Mapa final'!$AK$61="Moderado"),CONCATENATE("R9C",'Mapa final'!$Y$61),"")</f>
        <v/>
      </c>
      <c r="X24" s="48" t="str">
        <f>IF(AND('Mapa final'!$AI$62="Alta",'Mapa final'!$AK$62="Moderado"),CONCATENATE("R9C",'Mapa final'!$Y$62),"")</f>
        <v/>
      </c>
      <c r="Y24" s="48" t="str">
        <f>IF(AND('Mapa final'!$AI$63="Alta",'Mapa final'!$AK$63="Moderado"),CONCATENATE("R9C",'Mapa final'!$Y$63),"")</f>
        <v/>
      </c>
      <c r="Z24" s="48" t="str">
        <f>IF(AND('Mapa final'!$AI$64="Alta",'Mapa final'!$AK$64="Moderado"),CONCATENATE("R9C",'Mapa final'!$Y$64),"")</f>
        <v/>
      </c>
      <c r="AA24" s="49" t="str">
        <f>IF(AND('Mapa final'!$AI$65="Alta",'Mapa final'!$AK$65="Moderado"),CONCATENATE("R9C",'Mapa final'!$Y$65),"")</f>
        <v/>
      </c>
      <c r="AB24" s="47" t="str">
        <f>IF(AND('Mapa final'!$AI$60="Alta",'Mapa final'!$AK$60="Mayor"),CONCATENATE("R9C",'Mapa final'!$Y$60),"")</f>
        <v/>
      </c>
      <c r="AC24" s="48" t="str">
        <f>IF(AND('Mapa final'!$AI$61="Alta",'Mapa final'!$AK$61="Mayor"),CONCATENATE("R9C",'Mapa final'!$Y$61),"")</f>
        <v/>
      </c>
      <c r="AD24" s="48" t="str">
        <f>IF(AND('Mapa final'!$AI$62="Alta",'Mapa final'!$AK$62="Mayor"),CONCATENATE("R9C",'Mapa final'!$Y$62),"")</f>
        <v/>
      </c>
      <c r="AE24" s="48" t="str">
        <f>IF(AND('Mapa final'!$AI$63="Alta",'Mapa final'!$AK$63="Mayor"),CONCATENATE("R9C",'Mapa final'!$Y$63),"")</f>
        <v/>
      </c>
      <c r="AF24" s="48" t="str">
        <f>IF(AND('Mapa final'!$AI$64="Alta",'Mapa final'!$AK$64="Mayor"),CONCATENATE("R9C",'Mapa final'!$Y$64),"")</f>
        <v/>
      </c>
      <c r="AG24" s="49" t="str">
        <f>IF(AND('Mapa final'!$AI$65="Alta",'Mapa final'!$AK$65="Mayor"),CONCATENATE("R9C",'Mapa final'!$Y$65),"")</f>
        <v/>
      </c>
      <c r="AH24" s="50" t="str">
        <f>IF(AND('Mapa final'!$AI$60="Alta",'Mapa final'!$AK$60="Catastrófico"),CONCATENATE("R9C",'Mapa final'!$Y$60),"")</f>
        <v/>
      </c>
      <c r="AI24" s="51" t="str">
        <f>IF(AND('Mapa final'!$AI$61="Alta",'Mapa final'!$AK$61="Catastrófico"),CONCATENATE("R9C",'Mapa final'!$Y$61),"")</f>
        <v/>
      </c>
      <c r="AJ24" s="51" t="str">
        <f>IF(AND('Mapa final'!$AI$62="Alta",'Mapa final'!$AK$62="Catastrófico"),CONCATENATE("R9C",'Mapa final'!$Y$62),"")</f>
        <v/>
      </c>
      <c r="AK24" s="51" t="str">
        <f>IF(AND('Mapa final'!$AI$63="Alta",'Mapa final'!$AK$63="Catastrófico"),CONCATENATE("R9C",'Mapa final'!$Y$63),"")</f>
        <v/>
      </c>
      <c r="AL24" s="51" t="str">
        <f>IF(AND('Mapa final'!$AI$64="Alta",'Mapa final'!$AK$64="Catastrófico"),CONCATENATE("R9C",'Mapa final'!$Y$64),"")</f>
        <v/>
      </c>
      <c r="AM24" s="52" t="str">
        <f>IF(AND('Mapa final'!$AI$65="Alta",'Mapa final'!$AK$65="Catastrófico"),CONCATENATE("R9C",'Mapa final'!$Y$65),"")</f>
        <v/>
      </c>
      <c r="AN24" s="78"/>
      <c r="AO24" s="438"/>
      <c r="AP24" s="439"/>
      <c r="AQ24" s="439"/>
      <c r="AR24" s="439"/>
      <c r="AS24" s="439"/>
      <c r="AT24" s="440"/>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row>
    <row r="25" spans="1:76" ht="15.75" customHeight="1" thickBot="1" x14ac:dyDescent="0.3">
      <c r="A25" s="78"/>
      <c r="B25" s="349"/>
      <c r="C25" s="349"/>
      <c r="D25" s="350"/>
      <c r="E25" s="449"/>
      <c r="F25" s="450"/>
      <c r="G25" s="450"/>
      <c r="H25" s="450"/>
      <c r="I25" s="450"/>
      <c r="J25" s="65" t="str">
        <f>IF(AND('Mapa final'!$AI$66="Alta",'Mapa final'!$AK$66="Leve"),CONCATENATE("R10C",'Mapa final'!$Y$66),"")</f>
        <v/>
      </c>
      <c r="K25" s="66" t="str">
        <f>IF(AND('Mapa final'!$AI$67="Alta",'Mapa final'!$AK$67="Leve"),CONCATENATE("R10C",'Mapa final'!$Y$67),"")</f>
        <v/>
      </c>
      <c r="L25" s="66" t="str">
        <f>IF(AND('Mapa final'!$AI$68="Alta",'Mapa final'!$AK$68="Leve"),CONCATENATE("R10C",'Mapa final'!$Y$68),"")</f>
        <v/>
      </c>
      <c r="M25" s="66" t="str">
        <f>IF(AND('Mapa final'!$AI$69="Alta",'Mapa final'!$AK$69="Leve"),CONCATENATE("R10C",'Mapa final'!$Y$69),"")</f>
        <v/>
      </c>
      <c r="N25" s="66" t="str">
        <f>IF(AND('Mapa final'!$AI$70="Alta",'Mapa final'!$AK$70="Leve"),CONCATENATE("R10C",'Mapa final'!$Y$70),"")</f>
        <v/>
      </c>
      <c r="O25" s="67" t="str">
        <f>IF(AND('Mapa final'!$AI$71="Alta",'Mapa final'!$AK$71="Leve"),CONCATENATE("R10C",'Mapa final'!$Y$71),"")</f>
        <v/>
      </c>
      <c r="P25" s="65" t="str">
        <f>IF(AND('Mapa final'!$AI$66="Alta",'Mapa final'!$AK$66="Menor"),CONCATENATE("R10C",'Mapa final'!$Y$66),"")</f>
        <v/>
      </c>
      <c r="Q25" s="66" t="str">
        <f>IF(AND('Mapa final'!$AI$67="Alta",'Mapa final'!$AK$67="Menor"),CONCATENATE("R10C",'Mapa final'!$Y$67),"")</f>
        <v/>
      </c>
      <c r="R25" s="66" t="str">
        <f>IF(AND('Mapa final'!$AI$68="Alta",'Mapa final'!$AK$68="Menor"),CONCATENATE("R10C",'Mapa final'!$Y$68),"")</f>
        <v/>
      </c>
      <c r="S25" s="66" t="str">
        <f>IF(AND('Mapa final'!$AI$69="Alta",'Mapa final'!$AK$69="Menor"),CONCATENATE("R10C",'Mapa final'!$Y$69),"")</f>
        <v/>
      </c>
      <c r="T25" s="66" t="str">
        <f>IF(AND('Mapa final'!$AI$70="Alta",'Mapa final'!$AK$70="Menor"),CONCATENATE("R10C",'Mapa final'!$Y$70),"")</f>
        <v/>
      </c>
      <c r="U25" s="67" t="str">
        <f>IF(AND('Mapa final'!$AI$71="Alta",'Mapa final'!$AK$71="Menor"),CONCATENATE("R10C",'Mapa final'!$Y$71),"")</f>
        <v/>
      </c>
      <c r="V25" s="53" t="str">
        <f>IF(AND('Mapa final'!$AI$66="Alta",'Mapa final'!$AK$66="Moderado"),CONCATENATE("R10C",'Mapa final'!$Y$66),"")</f>
        <v/>
      </c>
      <c r="W25" s="54" t="str">
        <f>IF(AND('Mapa final'!$AI$67="Alta",'Mapa final'!$AK$67="Moderado"),CONCATENATE("R10C",'Mapa final'!$Y$67),"")</f>
        <v/>
      </c>
      <c r="X25" s="54" t="str">
        <f>IF(AND('Mapa final'!$AI$68="Alta",'Mapa final'!$AK$68="Moderado"),CONCATENATE("R10C",'Mapa final'!$Y$68),"")</f>
        <v/>
      </c>
      <c r="Y25" s="54" t="str">
        <f>IF(AND('Mapa final'!$AI$69="Alta",'Mapa final'!$AK$69="Moderado"),CONCATENATE("R10C",'Mapa final'!$Y$69),"")</f>
        <v/>
      </c>
      <c r="Z25" s="54" t="str">
        <f>IF(AND('Mapa final'!$AI$70="Alta",'Mapa final'!$AK$70="Moderado"),CONCATENATE("R10C",'Mapa final'!$Y$70),"")</f>
        <v/>
      </c>
      <c r="AA25" s="55" t="str">
        <f>IF(AND('Mapa final'!$AI$71="Alta",'Mapa final'!$AK$71="Moderado"),CONCATENATE("R10C",'Mapa final'!$Y$71),"")</f>
        <v/>
      </c>
      <c r="AB25" s="53" t="str">
        <f>IF(AND('Mapa final'!$AI$66="Alta",'Mapa final'!$AK$66="Mayor"),CONCATENATE("R10C",'Mapa final'!$Y$66),"")</f>
        <v/>
      </c>
      <c r="AC25" s="54" t="str">
        <f>IF(AND('Mapa final'!$AI$67="Alta",'Mapa final'!$AK$67="Mayor"),CONCATENATE("R10C",'Mapa final'!$Y$67),"")</f>
        <v/>
      </c>
      <c r="AD25" s="54" t="str">
        <f>IF(AND('Mapa final'!$AI$68="Alta",'Mapa final'!$AK$68="Mayor"),CONCATENATE("R10C",'Mapa final'!$Y$68),"")</f>
        <v/>
      </c>
      <c r="AE25" s="54" t="str">
        <f>IF(AND('Mapa final'!$AI$69="Alta",'Mapa final'!$AK$69="Mayor"),CONCATENATE("R10C",'Mapa final'!$Y$69),"")</f>
        <v/>
      </c>
      <c r="AF25" s="54" t="str">
        <f>IF(AND('Mapa final'!$AI$70="Alta",'Mapa final'!$AK$70="Mayor"),CONCATENATE("R10C",'Mapa final'!$Y$70),"")</f>
        <v/>
      </c>
      <c r="AG25" s="55" t="str">
        <f>IF(AND('Mapa final'!$AI$71="Alta",'Mapa final'!$AK$71="Mayor"),CONCATENATE("R10C",'Mapa final'!$Y$71),"")</f>
        <v/>
      </c>
      <c r="AH25" s="56" t="str">
        <f>IF(AND('Mapa final'!$AI$66="Alta",'Mapa final'!$AK$66="Catastrófico"),CONCATENATE("R10C",'Mapa final'!$Y$66),"")</f>
        <v/>
      </c>
      <c r="AI25" s="57" t="str">
        <f>IF(AND('Mapa final'!$AI$67="Alta",'Mapa final'!$AK$67="Catastrófico"),CONCATENATE("R10C",'Mapa final'!$Y$67),"")</f>
        <v/>
      </c>
      <c r="AJ25" s="57" t="str">
        <f>IF(AND('Mapa final'!$AI$68="Alta",'Mapa final'!$AK$68="Catastrófico"),CONCATENATE("R10C",'Mapa final'!$Y$68),"")</f>
        <v/>
      </c>
      <c r="AK25" s="57" t="str">
        <f>IF(AND('Mapa final'!$AI$69="Alta",'Mapa final'!$AK$69="Catastrófico"),CONCATENATE("R10C",'Mapa final'!$Y$69),"")</f>
        <v/>
      </c>
      <c r="AL25" s="57" t="str">
        <f>IF(AND('Mapa final'!$AI$70="Alta",'Mapa final'!$AK$70="Catastrófico"),CONCATENATE("R10C",'Mapa final'!$Y$70),"")</f>
        <v/>
      </c>
      <c r="AM25" s="58" t="str">
        <f>IF(AND('Mapa final'!$AI$71="Alta",'Mapa final'!$AK$71="Catastrófico"),CONCATENATE("R10C",'Mapa final'!$Y$71),"")</f>
        <v/>
      </c>
      <c r="AN25" s="78"/>
      <c r="AO25" s="441"/>
      <c r="AP25" s="442"/>
      <c r="AQ25" s="442"/>
      <c r="AR25" s="442"/>
      <c r="AS25" s="442"/>
      <c r="AT25" s="443"/>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row>
    <row r="26" spans="1:76" ht="15" customHeight="1" x14ac:dyDescent="0.25">
      <c r="A26" s="78"/>
      <c r="B26" s="349"/>
      <c r="C26" s="349"/>
      <c r="D26" s="350"/>
      <c r="E26" s="444" t="s">
        <v>152</v>
      </c>
      <c r="F26" s="445"/>
      <c r="G26" s="445"/>
      <c r="H26" s="445"/>
      <c r="I26" s="462"/>
      <c r="J26" s="59" t="str">
        <f>IF(AND('Mapa final'!$AI$11="Media",'Mapa final'!$AK$11="Leve"),CONCATENATE("R1C",'Mapa final'!$Y$11),"")</f>
        <v/>
      </c>
      <c r="K26" s="60" t="str">
        <f>IF(AND('Mapa final'!$AI$12="Media",'Mapa final'!$AK$12="Leve"),CONCATENATE("R1C",'Mapa final'!$Y$12),"")</f>
        <v/>
      </c>
      <c r="L26" s="60" t="str">
        <f>IF(AND('Mapa final'!$AI$13="Media",'Mapa final'!$AK$13="Leve"),CONCATENATE("R1C",'Mapa final'!$Y$13),"")</f>
        <v/>
      </c>
      <c r="M26" s="60" t="str">
        <f>IF(AND('Mapa final'!$AI$15="Media",'Mapa final'!$AK$15="Leve"),CONCATENATE("R1C",'Mapa final'!$Y$15),"")</f>
        <v/>
      </c>
      <c r="N26" s="60" t="str">
        <f>IF(AND('Mapa final'!$AI$16="Media",'Mapa final'!$AK$16="Leve"),CONCATENATE("R1C",'Mapa final'!$Y$16),"")</f>
        <v/>
      </c>
      <c r="O26" s="61" t="str">
        <f>IF(AND('Mapa final'!$AI$17="Media",'Mapa final'!$AK$17="Leve"),CONCATENATE("R1C",'Mapa final'!$Y$17),"")</f>
        <v/>
      </c>
      <c r="P26" s="59" t="str">
        <f>IF(AND('Mapa final'!$AI$11="Media",'Mapa final'!$AK$11="Menor"),CONCATENATE("R1C",'Mapa final'!$Y$11),"")</f>
        <v/>
      </c>
      <c r="Q26" s="60" t="str">
        <f>IF(AND('Mapa final'!$AI$12="Media",'Mapa final'!$AK$12="Menor"),CONCATENATE("R1C",'Mapa final'!$Y$12),"")</f>
        <v/>
      </c>
      <c r="R26" s="60" t="str">
        <f>IF(AND('Mapa final'!$AI$13="Media",'Mapa final'!$AK$13="Menor"),CONCATENATE("R1C",'Mapa final'!$Y$13),"")</f>
        <v/>
      </c>
      <c r="S26" s="60" t="str">
        <f>IF(AND('Mapa final'!$AI$15="Media",'Mapa final'!$AK$15="Menor"),CONCATENATE("R1C",'Mapa final'!$Y$15),"")</f>
        <v/>
      </c>
      <c r="T26" s="60" t="str">
        <f>IF(AND('Mapa final'!$AI$16="Media",'Mapa final'!$AK$16="Menor"),CONCATENATE("R1C",'Mapa final'!$Y$16),"")</f>
        <v/>
      </c>
      <c r="U26" s="61" t="str">
        <f>IF(AND('Mapa final'!$AI$17="Media",'Mapa final'!$AK$17="Menor"),CONCATENATE("R1C",'Mapa final'!$Y$17),"")</f>
        <v/>
      </c>
      <c r="V26" s="59" t="str">
        <f>IF(AND('Mapa final'!$AI$11="Media",'Mapa final'!$AK$11="Moderado"),CONCATENATE("R1C",'Mapa final'!$Y$11),"")</f>
        <v>R1C1</v>
      </c>
      <c r="W26" s="60" t="str">
        <f>IF(AND('Mapa final'!$AI$12="Media",'Mapa final'!$AK$12="Moderado"),CONCATENATE("R1C",'Mapa final'!$Y$12),"")</f>
        <v/>
      </c>
      <c r="X26" s="60" t="str">
        <f>IF(AND('Mapa final'!$AI$13="Media",'Mapa final'!$AK$13="Moderado"),CONCATENATE("R1C",'Mapa final'!$Y$13),"")</f>
        <v/>
      </c>
      <c r="Y26" s="60" t="str">
        <f>IF(AND('Mapa final'!$AI$15="Media",'Mapa final'!$AK$15="Moderado"),CONCATENATE("R1C",'Mapa final'!$Y$15),"")</f>
        <v/>
      </c>
      <c r="Z26" s="60" t="str">
        <f>IF(AND('Mapa final'!$AI$16="Media",'Mapa final'!$AK$16="Moderado"),CONCATENATE("R1C",'Mapa final'!$Y$16),"")</f>
        <v/>
      </c>
      <c r="AA26" s="61" t="str">
        <f>IF(AND('Mapa final'!$AI$17="Media",'Mapa final'!$AK$17="Moderado"),CONCATENATE("R1C",'Mapa final'!$Y$17),"")</f>
        <v/>
      </c>
      <c r="AB26" s="41" t="str">
        <f>IF(AND('Mapa final'!$AI$11="Media",'Mapa final'!$AK$11="Mayor"),CONCATENATE("R1C",'Mapa final'!$Y$11),"")</f>
        <v/>
      </c>
      <c r="AC26" s="42" t="str">
        <f>IF(AND('Mapa final'!$AI$12="Media",'Mapa final'!$AK$12="Mayor"),CONCATENATE("R1C",'Mapa final'!$Y$12),"")</f>
        <v/>
      </c>
      <c r="AD26" s="42" t="str">
        <f>IF(AND('Mapa final'!$AI$13="Media",'Mapa final'!$AK$13="Mayor"),CONCATENATE("R1C",'Mapa final'!$Y$13),"")</f>
        <v/>
      </c>
      <c r="AE26" s="42" t="str">
        <f>IF(AND('Mapa final'!$AI$15="Media",'Mapa final'!$AK$15="Mayor"),CONCATENATE("R1C",'Mapa final'!$Y$15),"")</f>
        <v/>
      </c>
      <c r="AF26" s="42" t="str">
        <f>IF(AND('Mapa final'!$AI$16="Media",'Mapa final'!$AK$16="Mayor"),CONCATENATE("R1C",'Mapa final'!$Y$16),"")</f>
        <v/>
      </c>
      <c r="AG26" s="43" t="str">
        <f>IF(AND('Mapa final'!$AI$17="Media",'Mapa final'!$AK$17="Mayor"),CONCATENATE("R1C",'Mapa final'!$Y$17),"")</f>
        <v/>
      </c>
      <c r="AH26" s="44" t="str">
        <f>IF(AND('Mapa final'!$AI$11="Media",'Mapa final'!$AK$11="Catastrófico"),CONCATENATE("R1C",'Mapa final'!$Y$11),"")</f>
        <v/>
      </c>
      <c r="AI26" s="45" t="str">
        <f>IF(AND('Mapa final'!$AI$12="Media",'Mapa final'!$AK$12="Catastrófico"),CONCATENATE("R1C",'Mapa final'!$Y$12),"")</f>
        <v/>
      </c>
      <c r="AJ26" s="45" t="str">
        <f>IF(AND('Mapa final'!$AI$13="Media",'Mapa final'!$AK$13="Catastrófico"),CONCATENATE("R1C",'Mapa final'!$Y$13),"")</f>
        <v/>
      </c>
      <c r="AK26" s="45" t="str">
        <f>IF(AND('Mapa final'!$AI$15="Media",'Mapa final'!$AK$15="Catastrófico"),CONCATENATE("R1C",'Mapa final'!$Y$15),"")</f>
        <v/>
      </c>
      <c r="AL26" s="45" t="str">
        <f>IF(AND('Mapa final'!$AI$16="Media",'Mapa final'!$AK$16="Catastrófico"),CONCATENATE("R1C",'Mapa final'!$Y$16),"")</f>
        <v/>
      </c>
      <c r="AM26" s="46" t="str">
        <f>IF(AND('Mapa final'!$AI$17="Media",'Mapa final'!$AK$17="Catastrófico"),CONCATENATE("R1C",'Mapa final'!$Y$17),"")</f>
        <v/>
      </c>
      <c r="AN26" s="78"/>
      <c r="AO26" s="474" t="s">
        <v>153</v>
      </c>
      <c r="AP26" s="475"/>
      <c r="AQ26" s="475"/>
      <c r="AR26" s="475"/>
      <c r="AS26" s="475"/>
      <c r="AT26" s="476"/>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row>
    <row r="27" spans="1:76" ht="15" customHeight="1" x14ac:dyDescent="0.25">
      <c r="A27" s="78"/>
      <c r="B27" s="349"/>
      <c r="C27" s="349"/>
      <c r="D27" s="350"/>
      <c r="E27" s="446"/>
      <c r="F27" s="447"/>
      <c r="G27" s="447"/>
      <c r="H27" s="447"/>
      <c r="I27" s="463"/>
      <c r="J27" s="62" t="str">
        <f>IF(AND('Mapa final'!$AI$18="Media",'Mapa final'!$AK$18="Leve"),CONCATENATE("R2C",'Mapa final'!$Y$18),"")</f>
        <v/>
      </c>
      <c r="K27" s="63" t="str">
        <f>IF(AND('Mapa final'!$AI$19="Media",'Mapa final'!$AK$19="Leve"),CONCATENATE("R2C",'Mapa final'!$Y$19),"")</f>
        <v/>
      </c>
      <c r="L27" s="63" t="str">
        <f>IF(AND('Mapa final'!$AI$20="Media",'Mapa final'!$AK$20="Leve"),CONCATENATE("R2C",'Mapa final'!$Y$20),"")</f>
        <v/>
      </c>
      <c r="M27" s="63" t="str">
        <f>IF(AND('Mapa final'!$AI$21="Media",'Mapa final'!$AK$21="Leve"),CONCATENATE("R2C",'Mapa final'!$Y$21),"")</f>
        <v/>
      </c>
      <c r="N27" s="63" t="str">
        <f>IF(AND('Mapa final'!$AI$22="Media",'Mapa final'!$AK$22="Leve"),CONCATENATE("R2C",'Mapa final'!$Y$22),"")</f>
        <v/>
      </c>
      <c r="O27" s="64" t="str">
        <f>IF(AND('Mapa final'!$AI$23="Media",'Mapa final'!$AK$23="Leve"),CONCATENATE("R2C",'Mapa final'!$Y$23),"")</f>
        <v/>
      </c>
      <c r="P27" s="62" t="str">
        <f>IF(AND('Mapa final'!$AI$18="Media",'Mapa final'!$AK$18="Menor"),CONCATENATE("R2C",'Mapa final'!$Y$18),"")</f>
        <v/>
      </c>
      <c r="Q27" s="63" t="str">
        <f>IF(AND('Mapa final'!$AI$19="Media",'Mapa final'!$AK$19="Menor"),CONCATENATE("R2C",'Mapa final'!$Y$19),"")</f>
        <v/>
      </c>
      <c r="R27" s="63" t="str">
        <f>IF(AND('Mapa final'!$AI$20="Media",'Mapa final'!$AK$20="Menor"),CONCATENATE("R2C",'Mapa final'!$Y$20),"")</f>
        <v/>
      </c>
      <c r="S27" s="63" t="str">
        <f>IF(AND('Mapa final'!$AI$21="Media",'Mapa final'!$AK$21="Menor"),CONCATENATE("R2C",'Mapa final'!$Y$21),"")</f>
        <v/>
      </c>
      <c r="T27" s="63" t="str">
        <f>IF(AND('Mapa final'!$AI$22="Media",'Mapa final'!$AK$22="Menor"),CONCATENATE("R2C",'Mapa final'!$Y$22),"")</f>
        <v/>
      </c>
      <c r="U27" s="64" t="str">
        <f>IF(AND('Mapa final'!$AI$23="Media",'Mapa final'!$AK$23="Menor"),CONCATENATE("R2C",'Mapa final'!$Y$23),"")</f>
        <v/>
      </c>
      <c r="V27" s="62" t="str">
        <f>IF(AND('Mapa final'!$AI$18="Media",'Mapa final'!$AK$18="Moderado"),CONCATENATE("R2C",'Mapa final'!$Y$18),"")</f>
        <v/>
      </c>
      <c r="W27" s="63" t="str">
        <f>IF(AND('Mapa final'!$AI$19="Media",'Mapa final'!$AK$19="Moderado"),CONCATENATE("R2C",'Mapa final'!$Y$19),"")</f>
        <v/>
      </c>
      <c r="X27" s="63" t="str">
        <f>IF(AND('Mapa final'!$AI$20="Media",'Mapa final'!$AK$20="Moderado"),CONCATENATE("R2C",'Mapa final'!$Y$20),"")</f>
        <v/>
      </c>
      <c r="Y27" s="63" t="str">
        <f>IF(AND('Mapa final'!$AI$21="Media",'Mapa final'!$AK$21="Moderado"),CONCATENATE("R2C",'Mapa final'!$Y$21),"")</f>
        <v/>
      </c>
      <c r="Z27" s="63" t="str">
        <f>IF(AND('Mapa final'!$AI$22="Media",'Mapa final'!$AK$22="Moderado"),CONCATENATE("R2C",'Mapa final'!$Y$22),"")</f>
        <v/>
      </c>
      <c r="AA27" s="64" t="str">
        <f>IF(AND('Mapa final'!$AI$23="Media",'Mapa final'!$AK$23="Moderado"),CONCATENATE("R2C",'Mapa final'!$Y$23),"")</f>
        <v/>
      </c>
      <c r="AB27" s="47" t="str">
        <f>IF(AND('Mapa final'!$AI$18="Media",'Mapa final'!$AK$18="Mayor"),CONCATENATE("R2C",'Mapa final'!$Y$18),"")</f>
        <v/>
      </c>
      <c r="AC27" s="48" t="str">
        <f>IF(AND('Mapa final'!$AI$19="Media",'Mapa final'!$AK$19="Mayor"),CONCATENATE("R2C",'Mapa final'!$Y$19),"")</f>
        <v/>
      </c>
      <c r="AD27" s="48" t="str">
        <f>IF(AND('Mapa final'!$AI$20="Media",'Mapa final'!$AK$20="Mayor"),CONCATENATE("R2C",'Mapa final'!$Y$20),"")</f>
        <v/>
      </c>
      <c r="AE27" s="48" t="str">
        <f>IF(AND('Mapa final'!$AI$21="Media",'Mapa final'!$AK$21="Mayor"),CONCATENATE("R2C",'Mapa final'!$Y$21),"")</f>
        <v/>
      </c>
      <c r="AF27" s="48" t="str">
        <f>IF(AND('Mapa final'!$AI$22="Media",'Mapa final'!$AK$22="Mayor"),CONCATENATE("R2C",'Mapa final'!$Y$22),"")</f>
        <v/>
      </c>
      <c r="AG27" s="49" t="str">
        <f>IF(AND('Mapa final'!$AI$23="Media",'Mapa final'!$AK$23="Mayor"),CONCATENATE("R2C",'Mapa final'!$Y$23),"")</f>
        <v/>
      </c>
      <c r="AH27" s="50" t="str">
        <f>IF(AND('Mapa final'!$AI$18="Media",'Mapa final'!$AK$18="Catastrófico"),CONCATENATE("R2C",'Mapa final'!$Y$18),"")</f>
        <v/>
      </c>
      <c r="AI27" s="51" t="str">
        <f>IF(AND('Mapa final'!$AI$19="Media",'Mapa final'!$AK$19="Catastrófico"),CONCATENATE("R2C",'Mapa final'!$Y$19),"")</f>
        <v/>
      </c>
      <c r="AJ27" s="51" t="str">
        <f>IF(AND('Mapa final'!$AI$20="Media",'Mapa final'!$AK$20="Catastrófico"),CONCATENATE("R2C",'Mapa final'!$Y$20),"")</f>
        <v/>
      </c>
      <c r="AK27" s="51" t="str">
        <f>IF(AND('Mapa final'!$AI$21="Media",'Mapa final'!$AK$21="Catastrófico"),CONCATENATE("R2C",'Mapa final'!$Y$21),"")</f>
        <v/>
      </c>
      <c r="AL27" s="51" t="str">
        <f>IF(AND('Mapa final'!$AI$22="Media",'Mapa final'!$AK$22="Catastrófico"),CONCATENATE("R2C",'Mapa final'!$Y$22),"")</f>
        <v/>
      </c>
      <c r="AM27" s="52" t="str">
        <f>IF(AND('Mapa final'!$AI$23="Media",'Mapa final'!$AK$23="Catastrófico"),CONCATENATE("R2C",'Mapa final'!$Y$23),"")</f>
        <v/>
      </c>
      <c r="AN27" s="78"/>
      <c r="AO27" s="477"/>
      <c r="AP27" s="478"/>
      <c r="AQ27" s="478"/>
      <c r="AR27" s="478"/>
      <c r="AS27" s="478"/>
      <c r="AT27" s="479"/>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row>
    <row r="28" spans="1:76" ht="15" customHeight="1" x14ac:dyDescent="0.25">
      <c r="A28" s="78"/>
      <c r="B28" s="349"/>
      <c r="C28" s="349"/>
      <c r="D28" s="350"/>
      <c r="E28" s="448"/>
      <c r="F28" s="447"/>
      <c r="G28" s="447"/>
      <c r="H28" s="447"/>
      <c r="I28" s="463"/>
      <c r="J28" s="62" t="str">
        <f>IF(AND('Mapa final'!$AI$24="Media",'Mapa final'!$AK$24="Leve"),CONCATENATE("R3C",'Mapa final'!$Y$24),"")</f>
        <v/>
      </c>
      <c r="K28" s="63" t="str">
        <f>IF(AND('Mapa final'!$AI$25="Media",'Mapa final'!$AK$25="Leve"),CONCATENATE("R3C",'Mapa final'!$Y$25),"")</f>
        <v/>
      </c>
      <c r="L28" s="63" t="str">
        <f>IF(AND('Mapa final'!$AI$26="Media",'Mapa final'!$AK$26="Leve"),CONCATENATE("R3C",'Mapa final'!$Y$26),"")</f>
        <v/>
      </c>
      <c r="M28" s="63" t="str">
        <f>IF(AND('Mapa final'!$AI$27="Media",'Mapa final'!$AK$27="Leve"),CONCATENATE("R3C",'Mapa final'!$Y$27),"")</f>
        <v/>
      </c>
      <c r="N28" s="63" t="str">
        <f>IF(AND('Mapa final'!$AI$28="Media",'Mapa final'!$AK$28="Leve"),CONCATENATE("R3C",'Mapa final'!$Y$28),"")</f>
        <v/>
      </c>
      <c r="O28" s="64" t="str">
        <f>IF(AND('Mapa final'!$AI$29="Media",'Mapa final'!$AK$29="Leve"),CONCATENATE("R3C",'Mapa final'!$Y$29),"")</f>
        <v/>
      </c>
      <c r="P28" s="62" t="str">
        <f>IF(AND('Mapa final'!$AI$24="Media",'Mapa final'!$AK$24="Menor"),CONCATENATE("R3C",'Mapa final'!$Y$24),"")</f>
        <v/>
      </c>
      <c r="Q28" s="63" t="str">
        <f>IF(AND('Mapa final'!$AI$25="Media",'Mapa final'!$AK$25="Menor"),CONCATENATE("R3C",'Mapa final'!$Y$25),"")</f>
        <v/>
      </c>
      <c r="R28" s="63" t="str">
        <f>IF(AND('Mapa final'!$AI$26="Media",'Mapa final'!$AK$26="Menor"),CONCATENATE("R3C",'Mapa final'!$Y$26),"")</f>
        <v/>
      </c>
      <c r="S28" s="63" t="str">
        <f>IF(AND('Mapa final'!$AI$27="Media",'Mapa final'!$AK$27="Menor"),CONCATENATE("R3C",'Mapa final'!$Y$27),"")</f>
        <v/>
      </c>
      <c r="T28" s="63" t="str">
        <f>IF(AND('Mapa final'!$AI$28="Media",'Mapa final'!$AK$28="Menor"),CONCATENATE("R3C",'Mapa final'!$Y$28),"")</f>
        <v/>
      </c>
      <c r="U28" s="64" t="str">
        <f>IF(AND('Mapa final'!$AI$29="Media",'Mapa final'!$AK$29="Menor"),CONCATENATE("R3C",'Mapa final'!$Y$29),"")</f>
        <v/>
      </c>
      <c r="V28" s="62" t="str">
        <f>IF(AND('Mapa final'!$AI$24="Media",'Mapa final'!$AK$24="Moderado"),CONCATENATE("R3C",'Mapa final'!$Y$24),"")</f>
        <v/>
      </c>
      <c r="W28" s="63" t="str">
        <f>IF(AND('Mapa final'!$AI$25="Media",'Mapa final'!$AK$25="Moderado"),CONCATENATE("R3C",'Mapa final'!$Y$25),"")</f>
        <v/>
      </c>
      <c r="X28" s="63" t="str">
        <f>IF(AND('Mapa final'!$AI$26="Media",'Mapa final'!$AK$26="Moderado"),CONCATENATE("R3C",'Mapa final'!$Y$26),"")</f>
        <v/>
      </c>
      <c r="Y28" s="63" t="str">
        <f>IF(AND('Mapa final'!$AI$27="Media",'Mapa final'!$AK$27="Moderado"),CONCATENATE("R3C",'Mapa final'!$Y$27),"")</f>
        <v/>
      </c>
      <c r="Z28" s="63" t="str">
        <f>IF(AND('Mapa final'!$AI$28="Media",'Mapa final'!$AK$28="Moderado"),CONCATENATE("R3C",'Mapa final'!$Y$28),"")</f>
        <v/>
      </c>
      <c r="AA28" s="64" t="str">
        <f>IF(AND('Mapa final'!$AI$29="Media",'Mapa final'!$AK$29="Moderado"),CONCATENATE("R3C",'Mapa final'!$Y$29),"")</f>
        <v/>
      </c>
      <c r="AB28" s="47" t="str">
        <f>IF(AND('Mapa final'!$AI$24="Media",'Mapa final'!$AK$24="Mayor"),CONCATENATE("R3C",'Mapa final'!$Y$24),"")</f>
        <v/>
      </c>
      <c r="AC28" s="48" t="str">
        <f>IF(AND('Mapa final'!$AI$25="Media",'Mapa final'!$AK$25="Mayor"),CONCATENATE("R3C",'Mapa final'!$Y$25),"")</f>
        <v/>
      </c>
      <c r="AD28" s="48" t="str">
        <f>IF(AND('Mapa final'!$AI$26="Media",'Mapa final'!$AK$26="Mayor"),CONCATENATE("R3C",'Mapa final'!$Y$26),"")</f>
        <v/>
      </c>
      <c r="AE28" s="48" t="str">
        <f>IF(AND('Mapa final'!$AI$27="Media",'Mapa final'!$AK$27="Mayor"),CONCATENATE("R3C",'Mapa final'!$Y$27),"")</f>
        <v/>
      </c>
      <c r="AF28" s="48" t="str">
        <f>IF(AND('Mapa final'!$AI$28="Media",'Mapa final'!$AK$28="Mayor"),CONCATENATE("R3C",'Mapa final'!$Y$28),"")</f>
        <v/>
      </c>
      <c r="AG28" s="49" t="str">
        <f>IF(AND('Mapa final'!$AI$29="Media",'Mapa final'!$AK$29="Mayor"),CONCATENATE("R3C",'Mapa final'!$Y$29),"")</f>
        <v/>
      </c>
      <c r="AH28" s="50" t="str">
        <f>IF(AND('Mapa final'!$AI$24="Media",'Mapa final'!$AK$24="Catastrófico"),CONCATENATE("R3C",'Mapa final'!$Y$24),"")</f>
        <v/>
      </c>
      <c r="AI28" s="51" t="str">
        <f>IF(AND('Mapa final'!$AI$25="Media",'Mapa final'!$AK$25="Catastrófico"),CONCATENATE("R3C",'Mapa final'!$Y$25),"")</f>
        <v/>
      </c>
      <c r="AJ28" s="51" t="str">
        <f>IF(AND('Mapa final'!$AI$26="Media",'Mapa final'!$AK$26="Catastrófico"),CONCATENATE("R3C",'Mapa final'!$Y$26),"")</f>
        <v/>
      </c>
      <c r="AK28" s="51" t="str">
        <f>IF(AND('Mapa final'!$AI$27="Media",'Mapa final'!$AK$27="Catastrófico"),CONCATENATE("R3C",'Mapa final'!$Y$27),"")</f>
        <v/>
      </c>
      <c r="AL28" s="51" t="str">
        <f>IF(AND('Mapa final'!$AI$28="Media",'Mapa final'!$AK$28="Catastrófico"),CONCATENATE("R3C",'Mapa final'!$Y$28),"")</f>
        <v/>
      </c>
      <c r="AM28" s="52" t="str">
        <f>IF(AND('Mapa final'!$AI$29="Media",'Mapa final'!$AK$29="Catastrófico"),CONCATENATE("R3C",'Mapa final'!$Y$29),"")</f>
        <v/>
      </c>
      <c r="AN28" s="78"/>
      <c r="AO28" s="477"/>
      <c r="AP28" s="478"/>
      <c r="AQ28" s="478"/>
      <c r="AR28" s="478"/>
      <c r="AS28" s="478"/>
      <c r="AT28" s="479"/>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row>
    <row r="29" spans="1:76" ht="15" customHeight="1" x14ac:dyDescent="0.25">
      <c r="A29" s="78"/>
      <c r="B29" s="349"/>
      <c r="C29" s="349"/>
      <c r="D29" s="350"/>
      <c r="E29" s="448"/>
      <c r="F29" s="447"/>
      <c r="G29" s="447"/>
      <c r="H29" s="447"/>
      <c r="I29" s="463"/>
      <c r="J29" s="62" t="str">
        <f>IF(AND('Mapa final'!$AI$30="Media",'Mapa final'!$AK$30="Leve"),CONCATENATE("R4C",'Mapa final'!$Y$30),"")</f>
        <v/>
      </c>
      <c r="K29" s="63" t="str">
        <f>IF(AND('Mapa final'!$AI$31="Media",'Mapa final'!$AK$31="Leve"),CONCATENATE("R4C",'Mapa final'!$Y$31),"")</f>
        <v/>
      </c>
      <c r="L29" s="63" t="str">
        <f>IF(AND('Mapa final'!$AI$32="Media",'Mapa final'!$AK$32="Leve"),CONCATENATE("R4C",'Mapa final'!$Y$32),"")</f>
        <v/>
      </c>
      <c r="M29" s="63" t="str">
        <f>IF(AND('Mapa final'!$AI$33="Media",'Mapa final'!$AK$33="Leve"),CONCATENATE("R4C",'Mapa final'!$Y$33),"")</f>
        <v/>
      </c>
      <c r="N29" s="63" t="str">
        <f>IF(AND('Mapa final'!$AI$34="Media",'Mapa final'!$AK$34="Leve"),CONCATENATE("R4C",'Mapa final'!$Y$34),"")</f>
        <v/>
      </c>
      <c r="O29" s="64" t="str">
        <f>IF(AND('Mapa final'!$AI$35="Media",'Mapa final'!$AK$35="Leve"),CONCATENATE("R4C",'Mapa final'!$Y$35),"")</f>
        <v/>
      </c>
      <c r="P29" s="62" t="str">
        <f>IF(AND('Mapa final'!$AI$30="Media",'Mapa final'!$AK$30="Menor"),CONCATENATE("R4C",'Mapa final'!$Y$30),"")</f>
        <v/>
      </c>
      <c r="Q29" s="63" t="str">
        <f>IF(AND('Mapa final'!$AI$31="Media",'Mapa final'!$AK$31="Menor"),CONCATENATE("R4C",'Mapa final'!$Y$31),"")</f>
        <v/>
      </c>
      <c r="R29" s="63" t="str">
        <f>IF(AND('Mapa final'!$AI$32="Media",'Mapa final'!$AK$32="Menor"),CONCATENATE("R4C",'Mapa final'!$Y$32),"")</f>
        <v/>
      </c>
      <c r="S29" s="63" t="str">
        <f>IF(AND('Mapa final'!$AI$33="Media",'Mapa final'!$AK$33="Menor"),CONCATENATE("R4C",'Mapa final'!$Y$33),"")</f>
        <v/>
      </c>
      <c r="T29" s="63" t="str">
        <f>IF(AND('Mapa final'!$AI$34="Media",'Mapa final'!$AK$34="Menor"),CONCATENATE("R4C",'Mapa final'!$Y$34),"")</f>
        <v/>
      </c>
      <c r="U29" s="64" t="str">
        <f>IF(AND('Mapa final'!$AI$35="Media",'Mapa final'!$AK$35="Menor"),CONCATENATE("R4C",'Mapa final'!$Y$35),"")</f>
        <v/>
      </c>
      <c r="V29" s="62" t="str">
        <f>IF(AND('Mapa final'!$AI$30="Media",'Mapa final'!$AK$30="Moderado"),CONCATENATE("R4C",'Mapa final'!$Y$30),"")</f>
        <v/>
      </c>
      <c r="W29" s="63" t="str">
        <f>IF(AND('Mapa final'!$AI$31="Media",'Mapa final'!$AK$31="Moderado"),CONCATENATE("R4C",'Mapa final'!$Y$31),"")</f>
        <v/>
      </c>
      <c r="X29" s="63" t="str">
        <f>IF(AND('Mapa final'!$AI$32="Media",'Mapa final'!$AK$32="Moderado"),CONCATENATE("R4C",'Mapa final'!$Y$32),"")</f>
        <v/>
      </c>
      <c r="Y29" s="63" t="str">
        <f>IF(AND('Mapa final'!$AI$33="Media",'Mapa final'!$AK$33="Moderado"),CONCATENATE("R4C",'Mapa final'!$Y$33),"")</f>
        <v/>
      </c>
      <c r="Z29" s="63" t="str">
        <f>IF(AND('Mapa final'!$AI$34="Media",'Mapa final'!$AK$34="Moderado"),CONCATENATE("R4C",'Mapa final'!$Y$34),"")</f>
        <v/>
      </c>
      <c r="AA29" s="64" t="str">
        <f>IF(AND('Mapa final'!$AI$35="Media",'Mapa final'!$AK$35="Moderado"),CONCATENATE("R4C",'Mapa final'!$Y$35),"")</f>
        <v/>
      </c>
      <c r="AB29" s="47" t="str">
        <f>IF(AND('Mapa final'!$AI$30="Media",'Mapa final'!$AK$30="Mayor"),CONCATENATE("R4C",'Mapa final'!$Y$30),"")</f>
        <v/>
      </c>
      <c r="AC29" s="48" t="str">
        <f>IF(AND('Mapa final'!$AI$31="Media",'Mapa final'!$AK$31="Mayor"),CONCATENATE("R4C",'Mapa final'!$Y$31),"")</f>
        <v/>
      </c>
      <c r="AD29" s="48" t="str">
        <f>IF(AND('Mapa final'!$AI$32="Media",'Mapa final'!$AK$32="Mayor"),CONCATENATE("R4C",'Mapa final'!$Y$32),"")</f>
        <v/>
      </c>
      <c r="AE29" s="48" t="str">
        <f>IF(AND('Mapa final'!$AI$33="Media",'Mapa final'!$AK$33="Mayor"),CONCATENATE("R4C",'Mapa final'!$Y$33),"")</f>
        <v/>
      </c>
      <c r="AF29" s="48" t="str">
        <f>IF(AND('Mapa final'!$AI$34="Media",'Mapa final'!$AK$34="Mayor"),CONCATENATE("R4C",'Mapa final'!$Y$34),"")</f>
        <v/>
      </c>
      <c r="AG29" s="49" t="str">
        <f>IF(AND('Mapa final'!$AI$35="Media",'Mapa final'!$AK$35="Mayor"),CONCATENATE("R4C",'Mapa final'!$Y$35),"")</f>
        <v/>
      </c>
      <c r="AH29" s="50" t="str">
        <f>IF(AND('Mapa final'!$AI$30="Media",'Mapa final'!$AK$30="Catastrófico"),CONCATENATE("R4C",'Mapa final'!$Y$30),"")</f>
        <v/>
      </c>
      <c r="AI29" s="51" t="str">
        <f>IF(AND('Mapa final'!$AI$31="Media",'Mapa final'!$AK$31="Catastrófico"),CONCATENATE("R4C",'Mapa final'!$Y$31),"")</f>
        <v/>
      </c>
      <c r="AJ29" s="51" t="str">
        <f>IF(AND('Mapa final'!$AI$32="Media",'Mapa final'!$AK$32="Catastrófico"),CONCATENATE("R4C",'Mapa final'!$Y$32),"")</f>
        <v/>
      </c>
      <c r="AK29" s="51" t="str">
        <f>IF(AND('Mapa final'!$AI$33="Media",'Mapa final'!$AK$33="Catastrófico"),CONCATENATE("R4C",'Mapa final'!$Y$33),"")</f>
        <v/>
      </c>
      <c r="AL29" s="51" t="str">
        <f>IF(AND('Mapa final'!$AI$34="Media",'Mapa final'!$AK$34="Catastrófico"),CONCATENATE("R4C",'Mapa final'!$Y$34),"")</f>
        <v/>
      </c>
      <c r="AM29" s="52" t="str">
        <f>IF(AND('Mapa final'!$AI$35="Media",'Mapa final'!$AK$35="Catastrófico"),CONCATENATE("R4C",'Mapa final'!$Y$35),"")</f>
        <v/>
      </c>
      <c r="AN29" s="78"/>
      <c r="AO29" s="477"/>
      <c r="AP29" s="478"/>
      <c r="AQ29" s="478"/>
      <c r="AR29" s="478"/>
      <c r="AS29" s="478"/>
      <c r="AT29" s="479"/>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row>
    <row r="30" spans="1:76" ht="15" customHeight="1" x14ac:dyDescent="0.25">
      <c r="A30" s="78"/>
      <c r="B30" s="349"/>
      <c r="C30" s="349"/>
      <c r="D30" s="350"/>
      <c r="E30" s="448"/>
      <c r="F30" s="447"/>
      <c r="G30" s="447"/>
      <c r="H30" s="447"/>
      <c r="I30" s="463"/>
      <c r="J30" s="62" t="str">
        <f>IF(AND('Mapa final'!$AI$36="Media",'Mapa final'!$AK$36="Leve"),CONCATENATE("R5C",'Mapa final'!$Y$36),"")</f>
        <v/>
      </c>
      <c r="K30" s="63" t="str">
        <f>IF(AND('Mapa final'!$AI$37="Media",'Mapa final'!$AK$37="Leve"),CONCATENATE("R5C",'Mapa final'!$Y$37),"")</f>
        <v/>
      </c>
      <c r="L30" s="63" t="str">
        <f>IF(AND('Mapa final'!$AI$38="Media",'Mapa final'!$AK$38="Leve"),CONCATENATE("R5C",'Mapa final'!$Y$38),"")</f>
        <v/>
      </c>
      <c r="M30" s="63" t="str">
        <f>IF(AND('Mapa final'!$AI$39="Media",'Mapa final'!$AK$39="Leve"),CONCATENATE("R5C",'Mapa final'!$Y$39),"")</f>
        <v/>
      </c>
      <c r="N30" s="63" t="str">
        <f>IF(AND('Mapa final'!$AI$40="Media",'Mapa final'!$AK$40="Leve"),CONCATENATE("R5C",'Mapa final'!$Y$40),"")</f>
        <v/>
      </c>
      <c r="O30" s="64" t="str">
        <f>IF(AND('Mapa final'!$AI$41="Media",'Mapa final'!$AK$41="Leve"),CONCATENATE("R5C",'Mapa final'!$Y$41),"")</f>
        <v/>
      </c>
      <c r="P30" s="62" t="str">
        <f>IF(AND('Mapa final'!$AI$36="Media",'Mapa final'!$AK$36="Menor"),CONCATENATE("R5C",'Mapa final'!$Y$36),"")</f>
        <v/>
      </c>
      <c r="Q30" s="63" t="str">
        <f>IF(AND('Mapa final'!$AI$37="Media",'Mapa final'!$AK$37="Menor"),CONCATENATE("R5C",'Mapa final'!$Y$37),"")</f>
        <v/>
      </c>
      <c r="R30" s="63" t="str">
        <f>IF(AND('Mapa final'!$AI$38="Media",'Mapa final'!$AK$38="Menor"),CONCATENATE("R5C",'Mapa final'!$Y$38),"")</f>
        <v/>
      </c>
      <c r="S30" s="63" t="str">
        <f>IF(AND('Mapa final'!$AI$39="Media",'Mapa final'!$AK$39="Menor"),CONCATENATE("R5C",'Mapa final'!$Y$39),"")</f>
        <v/>
      </c>
      <c r="T30" s="63" t="str">
        <f>IF(AND('Mapa final'!$AI$40="Media",'Mapa final'!$AK$40="Menor"),CONCATENATE("R5C",'Mapa final'!$Y$40),"")</f>
        <v/>
      </c>
      <c r="U30" s="64" t="str">
        <f>IF(AND('Mapa final'!$AI$41="Media",'Mapa final'!$AK$41="Menor"),CONCATENATE("R5C",'Mapa final'!$Y$41),"")</f>
        <v/>
      </c>
      <c r="V30" s="62" t="str">
        <f>IF(AND('Mapa final'!$AI$36="Media",'Mapa final'!$AK$36="Moderado"),CONCATENATE("R5C",'Mapa final'!$Y$36),"")</f>
        <v/>
      </c>
      <c r="W30" s="63" t="str">
        <f>IF(AND('Mapa final'!$AI$37="Media",'Mapa final'!$AK$37="Moderado"),CONCATENATE("R5C",'Mapa final'!$Y$37),"")</f>
        <v/>
      </c>
      <c r="X30" s="63" t="str">
        <f>IF(AND('Mapa final'!$AI$38="Media",'Mapa final'!$AK$38="Moderado"),CONCATENATE("R5C",'Mapa final'!$Y$38),"")</f>
        <v/>
      </c>
      <c r="Y30" s="63" t="str">
        <f>IF(AND('Mapa final'!$AI$39="Media",'Mapa final'!$AK$39="Moderado"),CONCATENATE("R5C",'Mapa final'!$Y$39),"")</f>
        <v/>
      </c>
      <c r="Z30" s="63" t="str">
        <f>IF(AND('Mapa final'!$AI$40="Media",'Mapa final'!$AK$40="Moderado"),CONCATENATE("R5C",'Mapa final'!$Y$40),"")</f>
        <v/>
      </c>
      <c r="AA30" s="64" t="str">
        <f>IF(AND('Mapa final'!$AI$41="Media",'Mapa final'!$AK$41="Moderado"),CONCATENATE("R5C",'Mapa final'!$Y$41),"")</f>
        <v/>
      </c>
      <c r="AB30" s="47" t="str">
        <f>IF(AND('Mapa final'!$AI$36="Media",'Mapa final'!$AK$36="Mayor"),CONCATENATE("R5C",'Mapa final'!$Y$36),"")</f>
        <v/>
      </c>
      <c r="AC30" s="48" t="str">
        <f>IF(AND('Mapa final'!$AI$37="Media",'Mapa final'!$AK$37="Mayor"),CONCATENATE("R5C",'Mapa final'!$Y$37),"")</f>
        <v/>
      </c>
      <c r="AD30" s="48" t="str">
        <f>IF(AND('Mapa final'!$AI$38="Media",'Mapa final'!$AK$38="Mayor"),CONCATENATE("R5C",'Mapa final'!$Y$38),"")</f>
        <v/>
      </c>
      <c r="AE30" s="48" t="str">
        <f>IF(AND('Mapa final'!$AI$39="Media",'Mapa final'!$AK$39="Mayor"),CONCATENATE("R5C",'Mapa final'!$Y$39),"")</f>
        <v/>
      </c>
      <c r="AF30" s="48" t="str">
        <f>IF(AND('Mapa final'!$AI$40="Media",'Mapa final'!$AK$40="Mayor"),CONCATENATE("R5C",'Mapa final'!$Y$40),"")</f>
        <v/>
      </c>
      <c r="AG30" s="49" t="str">
        <f>IF(AND('Mapa final'!$AI$41="Media",'Mapa final'!$AK$41="Mayor"),CONCATENATE("R5C",'Mapa final'!$Y$41),"")</f>
        <v/>
      </c>
      <c r="AH30" s="50" t="str">
        <f>IF(AND('Mapa final'!$AI$36="Media",'Mapa final'!$AK$36="Catastrófico"),CONCATENATE("R5C",'Mapa final'!$Y$36),"")</f>
        <v/>
      </c>
      <c r="AI30" s="51" t="str">
        <f>IF(AND('Mapa final'!$AI$37="Media",'Mapa final'!$AK$37="Catastrófico"),CONCATENATE("R5C",'Mapa final'!$Y$37),"")</f>
        <v/>
      </c>
      <c r="AJ30" s="51" t="str">
        <f>IF(AND('Mapa final'!$AI$38="Media",'Mapa final'!$AK$38="Catastrófico"),CONCATENATE("R5C",'Mapa final'!$Y$38),"")</f>
        <v/>
      </c>
      <c r="AK30" s="51" t="str">
        <f>IF(AND('Mapa final'!$AI$39="Media",'Mapa final'!$AK$39="Catastrófico"),CONCATENATE("R5C",'Mapa final'!$Y$39),"")</f>
        <v/>
      </c>
      <c r="AL30" s="51" t="str">
        <f>IF(AND('Mapa final'!$AI$40="Media",'Mapa final'!$AK$40="Catastrófico"),CONCATENATE("R5C",'Mapa final'!$Y$40),"")</f>
        <v/>
      </c>
      <c r="AM30" s="52" t="str">
        <f>IF(AND('Mapa final'!$AI$41="Media",'Mapa final'!$AK$41="Catastrófico"),CONCATENATE("R5C",'Mapa final'!$Y$41),"")</f>
        <v/>
      </c>
      <c r="AN30" s="78"/>
      <c r="AO30" s="477"/>
      <c r="AP30" s="478"/>
      <c r="AQ30" s="478"/>
      <c r="AR30" s="478"/>
      <c r="AS30" s="478"/>
      <c r="AT30" s="479"/>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row>
    <row r="31" spans="1:76" ht="15" customHeight="1" x14ac:dyDescent="0.25">
      <c r="A31" s="78"/>
      <c r="B31" s="349"/>
      <c r="C31" s="349"/>
      <c r="D31" s="350"/>
      <c r="E31" s="448"/>
      <c r="F31" s="447"/>
      <c r="G31" s="447"/>
      <c r="H31" s="447"/>
      <c r="I31" s="463"/>
      <c r="J31" s="62" t="str">
        <f>IF(AND('Mapa final'!$AI$42="Media",'Mapa final'!$AK$42="Leve"),CONCATENATE("R6C",'Mapa final'!$Y$42),"")</f>
        <v/>
      </c>
      <c r="K31" s="63" t="str">
        <f>IF(AND('Mapa final'!$AI$43="Media",'Mapa final'!$AK$43="Leve"),CONCATENATE("R6C",'Mapa final'!$Y$43),"")</f>
        <v/>
      </c>
      <c r="L31" s="63" t="str">
        <f>IF(AND('Mapa final'!$AI$44="Media",'Mapa final'!$AK$44="Leve"),CONCATENATE("R6C",'Mapa final'!$Y$44),"")</f>
        <v/>
      </c>
      <c r="M31" s="63" t="str">
        <f>IF(AND('Mapa final'!$AI$45="Media",'Mapa final'!$AK$45="Leve"),CONCATENATE("R6C",'Mapa final'!$Y$45),"")</f>
        <v/>
      </c>
      <c r="N31" s="63" t="str">
        <f>IF(AND('Mapa final'!$AI$46="Media",'Mapa final'!$AK$46="Leve"),CONCATENATE("R6C",'Mapa final'!$Y$46),"")</f>
        <v/>
      </c>
      <c r="O31" s="64" t="str">
        <f>IF(AND('Mapa final'!$AI$47="Media",'Mapa final'!$AK$47="Leve"),CONCATENATE("R6C",'Mapa final'!$Y$47),"")</f>
        <v/>
      </c>
      <c r="P31" s="62" t="str">
        <f>IF(AND('Mapa final'!$AI$42="Media",'Mapa final'!$AK$42="Menor"),CONCATENATE("R6C",'Mapa final'!$Y$42),"")</f>
        <v/>
      </c>
      <c r="Q31" s="63" t="str">
        <f>IF(AND('Mapa final'!$AI$43="Media",'Mapa final'!$AK$43="Menor"),CONCATENATE("R6C",'Mapa final'!$Y$43),"")</f>
        <v/>
      </c>
      <c r="R31" s="63" t="str">
        <f>IF(AND('Mapa final'!$AI$44="Media",'Mapa final'!$AK$44="Menor"),CONCATENATE("R6C",'Mapa final'!$Y$44),"")</f>
        <v/>
      </c>
      <c r="S31" s="63" t="str">
        <f>IF(AND('Mapa final'!$AI$45="Media",'Mapa final'!$AK$45="Menor"),CONCATENATE("R6C",'Mapa final'!$Y$45),"")</f>
        <v/>
      </c>
      <c r="T31" s="63" t="str">
        <f>IF(AND('Mapa final'!$AI$46="Media",'Mapa final'!$AK$46="Menor"),CONCATENATE("R6C",'Mapa final'!$Y$46),"")</f>
        <v/>
      </c>
      <c r="U31" s="64" t="str">
        <f>IF(AND('Mapa final'!$AI$47="Media",'Mapa final'!$AK$47="Menor"),CONCATENATE("R6C",'Mapa final'!$Y$47),"")</f>
        <v/>
      </c>
      <c r="V31" s="62" t="str">
        <f>IF(AND('Mapa final'!$AI$42="Media",'Mapa final'!$AK$42="Moderado"),CONCATENATE("R6C",'Mapa final'!$Y$42),"")</f>
        <v/>
      </c>
      <c r="W31" s="63" t="str">
        <f>IF(AND('Mapa final'!$AI$43="Media",'Mapa final'!$AK$43="Moderado"),CONCATENATE("R6C",'Mapa final'!$Y$43),"")</f>
        <v/>
      </c>
      <c r="X31" s="63" t="str">
        <f>IF(AND('Mapa final'!$AI$44="Media",'Mapa final'!$AK$44="Moderado"),CONCATENATE("R6C",'Mapa final'!$Y$44),"")</f>
        <v/>
      </c>
      <c r="Y31" s="63" t="str">
        <f>IF(AND('Mapa final'!$AI$45="Media",'Mapa final'!$AK$45="Moderado"),CONCATENATE("R6C",'Mapa final'!$Y$45),"")</f>
        <v/>
      </c>
      <c r="Z31" s="63" t="str">
        <f>IF(AND('Mapa final'!$AI$46="Media",'Mapa final'!$AK$46="Moderado"),CONCATENATE("R6C",'Mapa final'!$Y$46),"")</f>
        <v/>
      </c>
      <c r="AA31" s="64" t="str">
        <f>IF(AND('Mapa final'!$AI$47="Media",'Mapa final'!$AK$47="Moderado"),CONCATENATE("R6C",'Mapa final'!$Y$47),"")</f>
        <v/>
      </c>
      <c r="AB31" s="47" t="str">
        <f>IF(AND('Mapa final'!$AI$42="Media",'Mapa final'!$AK$42="Mayor"),CONCATENATE("R6C",'Mapa final'!$Y$42),"")</f>
        <v/>
      </c>
      <c r="AC31" s="48" t="str">
        <f>IF(AND('Mapa final'!$AI$43="Media",'Mapa final'!$AK$43="Mayor"),CONCATENATE("R6C",'Mapa final'!$Y$43),"")</f>
        <v/>
      </c>
      <c r="AD31" s="48" t="str">
        <f>IF(AND('Mapa final'!$AI$44="Media",'Mapa final'!$AK$44="Mayor"),CONCATENATE("R6C",'Mapa final'!$Y$44),"")</f>
        <v/>
      </c>
      <c r="AE31" s="48" t="str">
        <f>IF(AND('Mapa final'!$AI$45="Media",'Mapa final'!$AK$45="Mayor"),CONCATENATE("R6C",'Mapa final'!$Y$45),"")</f>
        <v/>
      </c>
      <c r="AF31" s="48" t="str">
        <f>IF(AND('Mapa final'!$AI$46="Media",'Mapa final'!$AK$46="Mayor"),CONCATENATE("R6C",'Mapa final'!$Y$46),"")</f>
        <v/>
      </c>
      <c r="AG31" s="49" t="str">
        <f>IF(AND('Mapa final'!$AI$47="Media",'Mapa final'!$AK$47="Mayor"),CONCATENATE("R6C",'Mapa final'!$Y$47),"")</f>
        <v/>
      </c>
      <c r="AH31" s="50" t="str">
        <f>IF(AND('Mapa final'!$AI$42="Media",'Mapa final'!$AK$42="Catastrófico"),CONCATENATE("R6C",'Mapa final'!$Y$42),"")</f>
        <v/>
      </c>
      <c r="AI31" s="51" t="str">
        <f>IF(AND('Mapa final'!$AI$43="Media",'Mapa final'!$AK$43="Catastrófico"),CONCATENATE("R6C",'Mapa final'!$Y$43),"")</f>
        <v/>
      </c>
      <c r="AJ31" s="51" t="str">
        <f>IF(AND('Mapa final'!$AI$44="Media",'Mapa final'!$AK$44="Catastrófico"),CONCATENATE("R6C",'Mapa final'!$Y$44),"")</f>
        <v/>
      </c>
      <c r="AK31" s="51" t="str">
        <f>IF(AND('Mapa final'!$AI$45="Media",'Mapa final'!$AK$45="Catastrófico"),CONCATENATE("R6C",'Mapa final'!$Y$45),"")</f>
        <v/>
      </c>
      <c r="AL31" s="51" t="str">
        <f>IF(AND('Mapa final'!$AI$46="Media",'Mapa final'!$AK$46="Catastrófico"),CONCATENATE("R6C",'Mapa final'!$Y$46),"")</f>
        <v/>
      </c>
      <c r="AM31" s="52" t="str">
        <f>IF(AND('Mapa final'!$AI$47="Media",'Mapa final'!$AK$47="Catastrófico"),CONCATENATE("R6C",'Mapa final'!$Y$47),"")</f>
        <v/>
      </c>
      <c r="AN31" s="78"/>
      <c r="AO31" s="477"/>
      <c r="AP31" s="478"/>
      <c r="AQ31" s="478"/>
      <c r="AR31" s="478"/>
      <c r="AS31" s="478"/>
      <c r="AT31" s="479"/>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row>
    <row r="32" spans="1:76" ht="15" customHeight="1" x14ac:dyDescent="0.25">
      <c r="A32" s="78"/>
      <c r="B32" s="349"/>
      <c r="C32" s="349"/>
      <c r="D32" s="350"/>
      <c r="E32" s="448"/>
      <c r="F32" s="447"/>
      <c r="G32" s="447"/>
      <c r="H32" s="447"/>
      <c r="I32" s="463"/>
      <c r="J32" s="62" t="str">
        <f>IF(AND('Mapa final'!$AI$48="Media",'Mapa final'!$AK$48="Leve"),CONCATENATE("R7C",'Mapa final'!$Y$48),"")</f>
        <v/>
      </c>
      <c r="K32" s="63" t="str">
        <f>IF(AND('Mapa final'!$AI$49="Media",'Mapa final'!$AK$49="Leve"),CONCATENATE("R7C",'Mapa final'!$Y$49),"")</f>
        <v/>
      </c>
      <c r="L32" s="63" t="str">
        <f>IF(AND('Mapa final'!$AI$50="Media",'Mapa final'!$AK$50="Leve"),CONCATENATE("R7C",'Mapa final'!$Y$50),"")</f>
        <v/>
      </c>
      <c r="M32" s="63" t="str">
        <f>IF(AND('Mapa final'!$AI$51="Media",'Mapa final'!$AK$51="Leve"),CONCATENATE("R7C",'Mapa final'!$Y$51),"")</f>
        <v/>
      </c>
      <c r="N32" s="63" t="str">
        <f>IF(AND('Mapa final'!$AI$52="Media",'Mapa final'!$AK$52="Leve"),CONCATENATE("R7C",'Mapa final'!$Y$52),"")</f>
        <v/>
      </c>
      <c r="O32" s="64" t="str">
        <f>IF(AND('Mapa final'!$AI$53="Media",'Mapa final'!$AK$53="Leve"),CONCATENATE("R7C",'Mapa final'!$Y$53),"")</f>
        <v/>
      </c>
      <c r="P32" s="62" t="str">
        <f>IF(AND('Mapa final'!$AI$48="Media",'Mapa final'!$AK$48="Menor"),CONCATENATE("R7C",'Mapa final'!$Y$48),"")</f>
        <v/>
      </c>
      <c r="Q32" s="63" t="str">
        <f>IF(AND('Mapa final'!$AI$49="Media",'Mapa final'!$AK$49="Menor"),CONCATENATE("R7C",'Mapa final'!$Y$49),"")</f>
        <v/>
      </c>
      <c r="R32" s="63" t="str">
        <f>IF(AND('Mapa final'!$AI$50="Media",'Mapa final'!$AK$50="Menor"),CONCATENATE("R7C",'Mapa final'!$Y$50),"")</f>
        <v/>
      </c>
      <c r="S32" s="63" t="str">
        <f>IF(AND('Mapa final'!$AI$51="Media",'Mapa final'!$AK$51="Menor"),CONCATENATE("R7C",'Mapa final'!$Y$51),"")</f>
        <v/>
      </c>
      <c r="T32" s="63" t="str">
        <f>IF(AND('Mapa final'!$AI$52="Media",'Mapa final'!$AK$52="Menor"),CONCATENATE("R7C",'Mapa final'!$Y$52),"")</f>
        <v/>
      </c>
      <c r="U32" s="64" t="str">
        <f>IF(AND('Mapa final'!$AI$53="Media",'Mapa final'!$AK$53="Menor"),CONCATENATE("R7C",'Mapa final'!$Y$53),"")</f>
        <v/>
      </c>
      <c r="V32" s="62" t="str">
        <f>IF(AND('Mapa final'!$AI$48="Media",'Mapa final'!$AK$48="Moderado"),CONCATENATE("R7C",'Mapa final'!$Y$48),"")</f>
        <v/>
      </c>
      <c r="W32" s="63" t="str">
        <f>IF(AND('Mapa final'!$AI$49="Media",'Mapa final'!$AK$49="Moderado"),CONCATENATE("R7C",'Mapa final'!$Y$49),"")</f>
        <v/>
      </c>
      <c r="X32" s="63" t="str">
        <f>IF(AND('Mapa final'!$AI$50="Media",'Mapa final'!$AK$50="Moderado"),CONCATENATE("R7C",'Mapa final'!$Y$50),"")</f>
        <v/>
      </c>
      <c r="Y32" s="63" t="str">
        <f>IF(AND('Mapa final'!$AI$51="Media",'Mapa final'!$AK$51="Moderado"),CONCATENATE("R7C",'Mapa final'!$Y$51),"")</f>
        <v/>
      </c>
      <c r="Z32" s="63" t="str">
        <f>IF(AND('Mapa final'!$AI$52="Media",'Mapa final'!$AK$52="Moderado"),CONCATENATE("R7C",'Mapa final'!$Y$52),"")</f>
        <v/>
      </c>
      <c r="AA32" s="64" t="str">
        <f>IF(AND('Mapa final'!$AI$53="Media",'Mapa final'!$AK$53="Moderado"),CONCATENATE("R7C",'Mapa final'!$Y$53),"")</f>
        <v/>
      </c>
      <c r="AB32" s="47" t="str">
        <f>IF(AND('Mapa final'!$AI$48="Media",'Mapa final'!$AK$48="Mayor"),CONCATENATE("R7C",'Mapa final'!$Y$48),"")</f>
        <v/>
      </c>
      <c r="AC32" s="48" t="str">
        <f>IF(AND('Mapa final'!$AI$49="Media",'Mapa final'!$AK$49="Mayor"),CONCATENATE("R7C",'Mapa final'!$Y$49),"")</f>
        <v/>
      </c>
      <c r="AD32" s="48" t="str">
        <f>IF(AND('Mapa final'!$AI$50="Media",'Mapa final'!$AK$50="Mayor"),CONCATENATE("R7C",'Mapa final'!$Y$50),"")</f>
        <v/>
      </c>
      <c r="AE32" s="48" t="str">
        <f>IF(AND('Mapa final'!$AI$51="Media",'Mapa final'!$AK$51="Mayor"),CONCATENATE("R7C",'Mapa final'!$Y$51),"")</f>
        <v/>
      </c>
      <c r="AF32" s="48" t="str">
        <f>IF(AND('Mapa final'!$AI$52="Media",'Mapa final'!$AK$52="Mayor"),CONCATENATE("R7C",'Mapa final'!$Y$52),"")</f>
        <v/>
      </c>
      <c r="AG32" s="49" t="str">
        <f>IF(AND('Mapa final'!$AI$53="Media",'Mapa final'!$AK$53="Mayor"),CONCATENATE("R7C",'Mapa final'!$Y$53),"")</f>
        <v/>
      </c>
      <c r="AH32" s="50" t="str">
        <f>IF(AND('Mapa final'!$AI$48="Media",'Mapa final'!$AK$48="Catastrófico"),CONCATENATE("R7C",'Mapa final'!$Y$48),"")</f>
        <v/>
      </c>
      <c r="AI32" s="51" t="str">
        <f>IF(AND('Mapa final'!$AI$49="Media",'Mapa final'!$AK$49="Catastrófico"),CONCATENATE("R7C",'Mapa final'!$Y$49),"")</f>
        <v/>
      </c>
      <c r="AJ32" s="51" t="str">
        <f>IF(AND('Mapa final'!$AI$50="Media",'Mapa final'!$AK$50="Catastrófico"),CONCATENATE("R7C",'Mapa final'!$Y$50),"")</f>
        <v/>
      </c>
      <c r="AK32" s="51" t="str">
        <f>IF(AND('Mapa final'!$AI$51="Media",'Mapa final'!$AK$51="Catastrófico"),CONCATENATE("R7C",'Mapa final'!$Y$51),"")</f>
        <v/>
      </c>
      <c r="AL32" s="51" t="str">
        <f>IF(AND('Mapa final'!$AI$52="Media",'Mapa final'!$AK$52="Catastrófico"),CONCATENATE("R7C",'Mapa final'!$Y$52),"")</f>
        <v/>
      </c>
      <c r="AM32" s="52" t="str">
        <f>IF(AND('Mapa final'!$AI$53="Media",'Mapa final'!$AK$53="Catastrófico"),CONCATENATE("R7C",'Mapa final'!$Y$53),"")</f>
        <v/>
      </c>
      <c r="AN32" s="78"/>
      <c r="AO32" s="477"/>
      <c r="AP32" s="478"/>
      <c r="AQ32" s="478"/>
      <c r="AR32" s="478"/>
      <c r="AS32" s="478"/>
      <c r="AT32" s="479"/>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row>
    <row r="33" spans="1:80" ht="15" customHeight="1" x14ac:dyDescent="0.25">
      <c r="A33" s="78"/>
      <c r="B33" s="349"/>
      <c r="C33" s="349"/>
      <c r="D33" s="350"/>
      <c r="E33" s="448"/>
      <c r="F33" s="447"/>
      <c r="G33" s="447"/>
      <c r="H33" s="447"/>
      <c r="I33" s="463"/>
      <c r="J33" s="62" t="str">
        <f>IF(AND('Mapa final'!$AI$54="Media",'Mapa final'!$AK$54="Leve"),CONCATENATE("R8C",'Mapa final'!$Y$54),"")</f>
        <v/>
      </c>
      <c r="K33" s="63" t="str">
        <f>IF(AND('Mapa final'!$AI$55="Media",'Mapa final'!$AK$55="Leve"),CONCATENATE("R8C",'Mapa final'!$Y$55),"")</f>
        <v/>
      </c>
      <c r="L33" s="63" t="str">
        <f>IF(AND('Mapa final'!$AI$56="Media",'Mapa final'!$AK$56="Leve"),CONCATENATE("R8C",'Mapa final'!$Y$56),"")</f>
        <v/>
      </c>
      <c r="M33" s="63" t="str">
        <f>IF(AND('Mapa final'!$AI$57="Media",'Mapa final'!$AK$57="Leve"),CONCATENATE("R8C",'Mapa final'!$Y$57),"")</f>
        <v/>
      </c>
      <c r="N33" s="63" t="str">
        <f>IF(AND('Mapa final'!$AI$58="Media",'Mapa final'!$AK$58="Leve"),CONCATENATE("R8C",'Mapa final'!$Y$58),"")</f>
        <v/>
      </c>
      <c r="O33" s="64" t="str">
        <f>IF(AND('Mapa final'!$AI$59="Media",'Mapa final'!$AK$59="Leve"),CONCATENATE("R8C",'Mapa final'!$Y$59),"")</f>
        <v/>
      </c>
      <c r="P33" s="62" t="str">
        <f>IF(AND('Mapa final'!$AI$54="Media",'Mapa final'!$AK$54="Menor"),CONCATENATE("R8C",'Mapa final'!$Y$54),"")</f>
        <v/>
      </c>
      <c r="Q33" s="63" t="str">
        <f>IF(AND('Mapa final'!$AI$55="Media",'Mapa final'!$AK$55="Menor"),CONCATENATE("R8C",'Mapa final'!$Y$55),"")</f>
        <v/>
      </c>
      <c r="R33" s="63" t="str">
        <f>IF(AND('Mapa final'!$AI$56="Media",'Mapa final'!$AK$56="Menor"),CONCATENATE("R8C",'Mapa final'!$Y$56),"")</f>
        <v/>
      </c>
      <c r="S33" s="63" t="str">
        <f>IF(AND('Mapa final'!$AI$57="Media",'Mapa final'!$AK$57="Menor"),CONCATENATE("R8C",'Mapa final'!$Y$57),"")</f>
        <v/>
      </c>
      <c r="T33" s="63" t="str">
        <f>IF(AND('Mapa final'!$AI$58="Media",'Mapa final'!$AK$58="Menor"),CONCATENATE("R8C",'Mapa final'!$Y$58),"")</f>
        <v/>
      </c>
      <c r="U33" s="64" t="str">
        <f>IF(AND('Mapa final'!$AI$59="Media",'Mapa final'!$AK$59="Menor"),CONCATENATE("R8C",'Mapa final'!$Y$59),"")</f>
        <v/>
      </c>
      <c r="V33" s="62" t="str">
        <f>IF(AND('Mapa final'!$AI$54="Media",'Mapa final'!$AK$54="Moderado"),CONCATENATE("R8C",'Mapa final'!$Y$54),"")</f>
        <v/>
      </c>
      <c r="W33" s="63" t="str">
        <f>IF(AND('Mapa final'!$AI$55="Media",'Mapa final'!$AK$55="Moderado"),CONCATENATE("R8C",'Mapa final'!$Y$55),"")</f>
        <v/>
      </c>
      <c r="X33" s="63" t="str">
        <f>IF(AND('Mapa final'!$AI$56="Media",'Mapa final'!$AK$56="Moderado"),CONCATENATE("R8C",'Mapa final'!$Y$56),"")</f>
        <v/>
      </c>
      <c r="Y33" s="63" t="str">
        <f>IF(AND('Mapa final'!$AI$57="Media",'Mapa final'!$AK$57="Moderado"),CONCATENATE("R8C",'Mapa final'!$Y$57),"")</f>
        <v/>
      </c>
      <c r="Z33" s="63" t="str">
        <f>IF(AND('Mapa final'!$AI$58="Media",'Mapa final'!$AK$58="Moderado"),CONCATENATE("R8C",'Mapa final'!$Y$58),"")</f>
        <v/>
      </c>
      <c r="AA33" s="64" t="str">
        <f>IF(AND('Mapa final'!$AI$59="Media",'Mapa final'!$AK$59="Moderado"),CONCATENATE("R8C",'Mapa final'!$Y$59),"")</f>
        <v/>
      </c>
      <c r="AB33" s="47" t="str">
        <f>IF(AND('Mapa final'!$AI$54="Media",'Mapa final'!$AK$54="Mayor"),CONCATENATE("R8C",'Mapa final'!$Y$54),"")</f>
        <v/>
      </c>
      <c r="AC33" s="48" t="str">
        <f>IF(AND('Mapa final'!$AI$55="Media",'Mapa final'!$AK$55="Mayor"),CONCATENATE("R8C",'Mapa final'!$Y$55),"")</f>
        <v/>
      </c>
      <c r="AD33" s="48" t="str">
        <f>IF(AND('Mapa final'!$AI$56="Media",'Mapa final'!$AK$56="Mayor"),CONCATENATE("R8C",'Mapa final'!$Y$56),"")</f>
        <v/>
      </c>
      <c r="AE33" s="48" t="str">
        <f>IF(AND('Mapa final'!$AI$57="Media",'Mapa final'!$AK$57="Mayor"),CONCATENATE("R8C",'Mapa final'!$Y$57),"")</f>
        <v/>
      </c>
      <c r="AF33" s="48" t="str">
        <f>IF(AND('Mapa final'!$AI$58="Media",'Mapa final'!$AK$58="Mayor"),CONCATENATE("R8C",'Mapa final'!$Y$58),"")</f>
        <v/>
      </c>
      <c r="AG33" s="49" t="str">
        <f>IF(AND('Mapa final'!$AI$59="Media",'Mapa final'!$AK$59="Mayor"),CONCATENATE("R8C",'Mapa final'!$Y$59),"")</f>
        <v/>
      </c>
      <c r="AH33" s="50" t="str">
        <f>IF(AND('Mapa final'!$AI$54="Media",'Mapa final'!$AK$54="Catastrófico"),CONCATENATE("R8C",'Mapa final'!$Y$54),"")</f>
        <v/>
      </c>
      <c r="AI33" s="51" t="str">
        <f>IF(AND('Mapa final'!$AI$55="Media",'Mapa final'!$AK$55="Catastrófico"),CONCATENATE("R8C",'Mapa final'!$Y$55),"")</f>
        <v/>
      </c>
      <c r="AJ33" s="51" t="str">
        <f>IF(AND('Mapa final'!$AI$56="Media",'Mapa final'!$AK$56="Catastrófico"),CONCATENATE("R8C",'Mapa final'!$Y$56),"")</f>
        <v/>
      </c>
      <c r="AK33" s="51" t="str">
        <f>IF(AND('Mapa final'!$AI$57="Media",'Mapa final'!$AK$57="Catastrófico"),CONCATENATE("R8C",'Mapa final'!$Y$57),"")</f>
        <v/>
      </c>
      <c r="AL33" s="51" t="str">
        <f>IF(AND('Mapa final'!$AI$58="Media",'Mapa final'!$AK$58="Catastrófico"),CONCATENATE("R8C",'Mapa final'!$Y$58),"")</f>
        <v/>
      </c>
      <c r="AM33" s="52" t="str">
        <f>IF(AND('Mapa final'!$AI$59="Media",'Mapa final'!$AK$59="Catastrófico"),CONCATENATE("R8C",'Mapa final'!$Y$59),"")</f>
        <v/>
      </c>
      <c r="AN33" s="78"/>
      <c r="AO33" s="477"/>
      <c r="AP33" s="478"/>
      <c r="AQ33" s="478"/>
      <c r="AR33" s="478"/>
      <c r="AS33" s="478"/>
      <c r="AT33" s="479"/>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row>
    <row r="34" spans="1:80" ht="15" customHeight="1" x14ac:dyDescent="0.25">
      <c r="A34" s="78"/>
      <c r="B34" s="349"/>
      <c r="C34" s="349"/>
      <c r="D34" s="350"/>
      <c r="E34" s="448"/>
      <c r="F34" s="447"/>
      <c r="G34" s="447"/>
      <c r="H34" s="447"/>
      <c r="I34" s="463"/>
      <c r="J34" s="62" t="str">
        <f>IF(AND('Mapa final'!$AI$60="Media",'Mapa final'!$AK$60="Leve"),CONCATENATE("R9C",'Mapa final'!$Y$60),"")</f>
        <v/>
      </c>
      <c r="K34" s="63" t="str">
        <f>IF(AND('Mapa final'!$AI$61="Media",'Mapa final'!$AK$61="Leve"),CONCATENATE("R9C",'Mapa final'!$Y$61),"")</f>
        <v/>
      </c>
      <c r="L34" s="63" t="str">
        <f>IF(AND('Mapa final'!$AI$62="Media",'Mapa final'!$AK$62="Leve"),CONCATENATE("R9C",'Mapa final'!$Y$62),"")</f>
        <v/>
      </c>
      <c r="M34" s="63" t="str">
        <f>IF(AND('Mapa final'!$AI$63="Media",'Mapa final'!$AK$63="Leve"),CONCATENATE("R9C",'Mapa final'!$Y$63),"")</f>
        <v/>
      </c>
      <c r="N34" s="63" t="str">
        <f>IF(AND('Mapa final'!$AI$64="Media",'Mapa final'!$AK$64="Leve"),CONCATENATE("R9C",'Mapa final'!$Y$64),"")</f>
        <v/>
      </c>
      <c r="O34" s="64" t="str">
        <f>IF(AND('Mapa final'!$AI$65="Media",'Mapa final'!$AK$65="Leve"),CONCATENATE("R9C",'Mapa final'!$Y$65),"")</f>
        <v/>
      </c>
      <c r="P34" s="62" t="str">
        <f>IF(AND('Mapa final'!$AI$60="Media",'Mapa final'!$AK$60="Menor"),CONCATENATE("R9C",'Mapa final'!$Y$60),"")</f>
        <v/>
      </c>
      <c r="Q34" s="63" t="str">
        <f>IF(AND('Mapa final'!$AI$61="Media",'Mapa final'!$AK$61="Menor"),CONCATENATE("R9C",'Mapa final'!$Y$61),"")</f>
        <v/>
      </c>
      <c r="R34" s="63" t="str">
        <f>IF(AND('Mapa final'!$AI$62="Media",'Mapa final'!$AK$62="Menor"),CONCATENATE("R9C",'Mapa final'!$Y$62),"")</f>
        <v/>
      </c>
      <c r="S34" s="63" t="str">
        <f>IF(AND('Mapa final'!$AI$63="Media",'Mapa final'!$AK$63="Menor"),CONCATENATE("R9C",'Mapa final'!$Y$63),"")</f>
        <v/>
      </c>
      <c r="T34" s="63" t="str">
        <f>IF(AND('Mapa final'!$AI$64="Media",'Mapa final'!$AK$64="Menor"),CONCATENATE("R9C",'Mapa final'!$Y$64),"")</f>
        <v/>
      </c>
      <c r="U34" s="64" t="str">
        <f>IF(AND('Mapa final'!$AI$65="Media",'Mapa final'!$AK$65="Menor"),CONCATENATE("R9C",'Mapa final'!$Y$65),"")</f>
        <v/>
      </c>
      <c r="V34" s="62" t="str">
        <f>IF(AND('Mapa final'!$AI$60="Media",'Mapa final'!$AK$60="Moderado"),CONCATENATE("R9C",'Mapa final'!$Y$60),"")</f>
        <v/>
      </c>
      <c r="W34" s="63" t="str">
        <f>IF(AND('Mapa final'!$AI$61="Media",'Mapa final'!$AK$61="Moderado"),CONCATENATE("R9C",'Mapa final'!$Y$61),"")</f>
        <v/>
      </c>
      <c r="X34" s="63" t="str">
        <f>IF(AND('Mapa final'!$AI$62="Media",'Mapa final'!$AK$62="Moderado"),CONCATENATE("R9C",'Mapa final'!$Y$62),"")</f>
        <v/>
      </c>
      <c r="Y34" s="63" t="str">
        <f>IF(AND('Mapa final'!$AI$63="Media",'Mapa final'!$AK$63="Moderado"),CONCATENATE("R9C",'Mapa final'!$Y$63),"")</f>
        <v/>
      </c>
      <c r="Z34" s="63" t="str">
        <f>IF(AND('Mapa final'!$AI$64="Media",'Mapa final'!$AK$64="Moderado"),CONCATENATE("R9C",'Mapa final'!$Y$64),"")</f>
        <v/>
      </c>
      <c r="AA34" s="64" t="str">
        <f>IF(AND('Mapa final'!$AI$65="Media",'Mapa final'!$AK$65="Moderado"),CONCATENATE("R9C",'Mapa final'!$Y$65),"")</f>
        <v/>
      </c>
      <c r="AB34" s="47" t="str">
        <f>IF(AND('Mapa final'!$AI$60="Media",'Mapa final'!$AK$60="Mayor"),CONCATENATE("R9C",'Mapa final'!$Y$60),"")</f>
        <v/>
      </c>
      <c r="AC34" s="48" t="str">
        <f>IF(AND('Mapa final'!$AI$61="Media",'Mapa final'!$AK$61="Mayor"),CONCATENATE("R9C",'Mapa final'!$Y$61),"")</f>
        <v/>
      </c>
      <c r="AD34" s="48" t="str">
        <f>IF(AND('Mapa final'!$AI$62="Media",'Mapa final'!$AK$62="Mayor"),CONCATENATE("R9C",'Mapa final'!$Y$62),"")</f>
        <v/>
      </c>
      <c r="AE34" s="48" t="str">
        <f>IF(AND('Mapa final'!$AI$63="Media",'Mapa final'!$AK$63="Mayor"),CONCATENATE("R9C",'Mapa final'!$Y$63),"")</f>
        <v/>
      </c>
      <c r="AF34" s="48" t="str">
        <f>IF(AND('Mapa final'!$AI$64="Media",'Mapa final'!$AK$64="Mayor"),CONCATENATE("R9C",'Mapa final'!$Y$64),"")</f>
        <v/>
      </c>
      <c r="AG34" s="49" t="str">
        <f>IF(AND('Mapa final'!$AI$65="Media",'Mapa final'!$AK$65="Mayor"),CONCATENATE("R9C",'Mapa final'!$Y$65),"")</f>
        <v/>
      </c>
      <c r="AH34" s="50" t="str">
        <f>IF(AND('Mapa final'!$AI$60="Media",'Mapa final'!$AK$60="Catastrófico"),CONCATENATE("R9C",'Mapa final'!$Y$60),"")</f>
        <v/>
      </c>
      <c r="AI34" s="51" t="str">
        <f>IF(AND('Mapa final'!$AI$61="Media",'Mapa final'!$AK$61="Catastrófico"),CONCATENATE("R9C",'Mapa final'!$Y$61),"")</f>
        <v/>
      </c>
      <c r="AJ34" s="51" t="str">
        <f>IF(AND('Mapa final'!$AI$62="Media",'Mapa final'!$AK$62="Catastrófico"),CONCATENATE("R9C",'Mapa final'!$Y$62),"")</f>
        <v/>
      </c>
      <c r="AK34" s="51" t="str">
        <f>IF(AND('Mapa final'!$AI$63="Media",'Mapa final'!$AK$63="Catastrófico"),CONCATENATE("R9C",'Mapa final'!$Y$63),"")</f>
        <v/>
      </c>
      <c r="AL34" s="51" t="str">
        <f>IF(AND('Mapa final'!$AI$64="Media",'Mapa final'!$AK$64="Catastrófico"),CONCATENATE("R9C",'Mapa final'!$Y$64),"")</f>
        <v/>
      </c>
      <c r="AM34" s="52" t="str">
        <f>IF(AND('Mapa final'!$AI$65="Media",'Mapa final'!$AK$65="Catastrófico"),CONCATENATE("R9C",'Mapa final'!$Y$65),"")</f>
        <v/>
      </c>
      <c r="AN34" s="78"/>
      <c r="AO34" s="477"/>
      <c r="AP34" s="478"/>
      <c r="AQ34" s="478"/>
      <c r="AR34" s="478"/>
      <c r="AS34" s="478"/>
      <c r="AT34" s="479"/>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row>
    <row r="35" spans="1:80" ht="15.75" customHeight="1" thickBot="1" x14ac:dyDescent="0.3">
      <c r="A35" s="78"/>
      <c r="B35" s="349"/>
      <c r="C35" s="349"/>
      <c r="D35" s="350"/>
      <c r="E35" s="449"/>
      <c r="F35" s="450"/>
      <c r="G35" s="450"/>
      <c r="H35" s="450"/>
      <c r="I35" s="464"/>
      <c r="J35" s="62" t="str">
        <f>IF(AND('Mapa final'!$AI$66="Media",'Mapa final'!$AK$66="Leve"),CONCATENATE("R10C",'Mapa final'!$Y$66),"")</f>
        <v/>
      </c>
      <c r="K35" s="63" t="str">
        <f>IF(AND('Mapa final'!$AI$67="Media",'Mapa final'!$AK$67="Leve"),CONCATENATE("R10C",'Mapa final'!$Y$67),"")</f>
        <v/>
      </c>
      <c r="L35" s="63" t="str">
        <f>IF(AND('Mapa final'!$AI$68="Media",'Mapa final'!$AK$68="Leve"),CONCATENATE("R10C",'Mapa final'!$Y$68),"")</f>
        <v/>
      </c>
      <c r="M35" s="63" t="str">
        <f>IF(AND('Mapa final'!$AI$69="Media",'Mapa final'!$AK$69="Leve"),CONCATENATE("R10C",'Mapa final'!$Y$69),"")</f>
        <v/>
      </c>
      <c r="N35" s="63" t="str">
        <f>IF(AND('Mapa final'!$AI$70="Media",'Mapa final'!$AK$70="Leve"),CONCATENATE("R10C",'Mapa final'!$Y$70),"")</f>
        <v/>
      </c>
      <c r="O35" s="64" t="str">
        <f>IF(AND('Mapa final'!$AI$71="Media",'Mapa final'!$AK$71="Leve"),CONCATENATE("R10C",'Mapa final'!$Y$71),"")</f>
        <v/>
      </c>
      <c r="P35" s="62" t="str">
        <f>IF(AND('Mapa final'!$AI$66="Media",'Mapa final'!$AK$66="Menor"),CONCATENATE("R10C",'Mapa final'!$Y$66),"")</f>
        <v/>
      </c>
      <c r="Q35" s="63" t="str">
        <f>IF(AND('Mapa final'!$AI$67="Media",'Mapa final'!$AK$67="Menor"),CONCATENATE("R10C",'Mapa final'!$Y$67),"")</f>
        <v/>
      </c>
      <c r="R35" s="63" t="str">
        <f>IF(AND('Mapa final'!$AI$68="Media",'Mapa final'!$AK$68="Menor"),CONCATENATE("R10C",'Mapa final'!$Y$68),"")</f>
        <v/>
      </c>
      <c r="S35" s="63" t="str">
        <f>IF(AND('Mapa final'!$AI$69="Media",'Mapa final'!$AK$69="Menor"),CONCATENATE("R10C",'Mapa final'!$Y$69),"")</f>
        <v/>
      </c>
      <c r="T35" s="63" t="str">
        <f>IF(AND('Mapa final'!$AI$70="Media",'Mapa final'!$AK$70="Menor"),CONCATENATE("R10C",'Mapa final'!$Y$70),"")</f>
        <v/>
      </c>
      <c r="U35" s="64" t="str">
        <f>IF(AND('Mapa final'!$AI$71="Media",'Mapa final'!$AK$71="Menor"),CONCATENATE("R10C",'Mapa final'!$Y$71),"")</f>
        <v/>
      </c>
      <c r="V35" s="62" t="str">
        <f>IF(AND('Mapa final'!$AI$66="Media",'Mapa final'!$AK$66="Moderado"),CONCATENATE("R10C",'Mapa final'!$Y$66),"")</f>
        <v/>
      </c>
      <c r="W35" s="63" t="str">
        <f>IF(AND('Mapa final'!$AI$67="Media",'Mapa final'!$AK$67="Moderado"),CONCATENATE("R10C",'Mapa final'!$Y$67),"")</f>
        <v/>
      </c>
      <c r="X35" s="63" t="str">
        <f>IF(AND('Mapa final'!$AI$68="Media",'Mapa final'!$AK$68="Moderado"),CONCATENATE("R10C",'Mapa final'!$Y$68),"")</f>
        <v/>
      </c>
      <c r="Y35" s="63" t="str">
        <f>IF(AND('Mapa final'!$AI$69="Media",'Mapa final'!$AK$69="Moderado"),CONCATENATE("R10C",'Mapa final'!$Y$69),"")</f>
        <v/>
      </c>
      <c r="Z35" s="63" t="str">
        <f>IF(AND('Mapa final'!$AI$70="Media",'Mapa final'!$AK$70="Moderado"),CONCATENATE("R10C",'Mapa final'!$Y$70),"")</f>
        <v/>
      </c>
      <c r="AA35" s="64" t="str">
        <f>IF(AND('Mapa final'!$AI$71="Media",'Mapa final'!$AK$71="Moderado"),CONCATENATE("R10C",'Mapa final'!$Y$71),"")</f>
        <v/>
      </c>
      <c r="AB35" s="53" t="str">
        <f>IF(AND('Mapa final'!$AI$66="Media",'Mapa final'!$AK$66="Mayor"),CONCATENATE("R10C",'Mapa final'!$Y$66),"")</f>
        <v/>
      </c>
      <c r="AC35" s="54" t="str">
        <f>IF(AND('Mapa final'!$AI$67="Media",'Mapa final'!$AK$67="Mayor"),CONCATENATE("R10C",'Mapa final'!$Y$67),"")</f>
        <v/>
      </c>
      <c r="AD35" s="54" t="str">
        <f>IF(AND('Mapa final'!$AI$68="Media",'Mapa final'!$AK$68="Mayor"),CONCATENATE("R10C",'Mapa final'!$Y$68),"")</f>
        <v/>
      </c>
      <c r="AE35" s="54" t="str">
        <f>IF(AND('Mapa final'!$AI$69="Media",'Mapa final'!$AK$69="Mayor"),CONCATENATE("R10C",'Mapa final'!$Y$69),"")</f>
        <v/>
      </c>
      <c r="AF35" s="54" t="str">
        <f>IF(AND('Mapa final'!$AI$70="Media",'Mapa final'!$AK$70="Mayor"),CONCATENATE("R10C",'Mapa final'!$Y$70),"")</f>
        <v/>
      </c>
      <c r="AG35" s="55" t="str">
        <f>IF(AND('Mapa final'!$AI$71="Media",'Mapa final'!$AK$71="Mayor"),CONCATENATE("R10C",'Mapa final'!$Y$71),"")</f>
        <v/>
      </c>
      <c r="AH35" s="56" t="str">
        <f>IF(AND('Mapa final'!$AI$66="Media",'Mapa final'!$AK$66="Catastrófico"),CONCATENATE("R10C",'Mapa final'!$Y$66),"")</f>
        <v/>
      </c>
      <c r="AI35" s="57" t="str">
        <f>IF(AND('Mapa final'!$AI$67="Media",'Mapa final'!$AK$67="Catastrófico"),CONCATENATE("R10C",'Mapa final'!$Y$67),"")</f>
        <v/>
      </c>
      <c r="AJ35" s="57" t="str">
        <f>IF(AND('Mapa final'!$AI$68="Media",'Mapa final'!$AK$68="Catastrófico"),CONCATENATE("R10C",'Mapa final'!$Y$68),"")</f>
        <v/>
      </c>
      <c r="AK35" s="57" t="str">
        <f>IF(AND('Mapa final'!$AI$69="Media",'Mapa final'!$AK$69="Catastrófico"),CONCATENATE("R10C",'Mapa final'!$Y$69),"")</f>
        <v/>
      </c>
      <c r="AL35" s="57" t="str">
        <f>IF(AND('Mapa final'!$AI$70="Media",'Mapa final'!$AK$70="Catastrófico"),CONCATENATE("R10C",'Mapa final'!$Y$70),"")</f>
        <v/>
      </c>
      <c r="AM35" s="58" t="str">
        <f>IF(AND('Mapa final'!$AI$71="Media",'Mapa final'!$AK$71="Catastrófico"),CONCATENATE("R10C",'Mapa final'!$Y$71),"")</f>
        <v/>
      </c>
      <c r="AN35" s="78"/>
      <c r="AO35" s="480"/>
      <c r="AP35" s="481"/>
      <c r="AQ35" s="481"/>
      <c r="AR35" s="481"/>
      <c r="AS35" s="481"/>
      <c r="AT35" s="482"/>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row>
    <row r="36" spans="1:80" ht="15" customHeight="1" x14ac:dyDescent="0.25">
      <c r="A36" s="78"/>
      <c r="B36" s="349"/>
      <c r="C36" s="349"/>
      <c r="D36" s="350"/>
      <c r="E36" s="444" t="s">
        <v>154</v>
      </c>
      <c r="F36" s="445"/>
      <c r="G36" s="445"/>
      <c r="H36" s="445"/>
      <c r="I36" s="445"/>
      <c r="J36" s="68" t="str">
        <f>IF(AND('Mapa final'!$AI$11="Baja",'Mapa final'!$AK$11="Leve"),CONCATENATE("R1C",'Mapa final'!$Y$11),"")</f>
        <v/>
      </c>
      <c r="K36" s="69" t="str">
        <f>IF(AND('Mapa final'!$AI$12="Baja",'Mapa final'!$AK$12="Leve"),CONCATENATE("R1C",'Mapa final'!$Y$12),"")</f>
        <v/>
      </c>
      <c r="L36" s="69" t="str">
        <f>IF(AND('Mapa final'!$AI$13="Baja",'Mapa final'!$AK$13="Leve"),CONCATENATE("R1C",'Mapa final'!$Y$13),"")</f>
        <v/>
      </c>
      <c r="M36" s="69" t="str">
        <f>IF(AND('Mapa final'!$AI$15="Baja",'Mapa final'!$AK$15="Leve"),CONCATENATE("R1C",'Mapa final'!$Y$15),"")</f>
        <v/>
      </c>
      <c r="N36" s="69" t="str">
        <f>IF(AND('Mapa final'!$AI$16="Baja",'Mapa final'!$AK$16="Leve"),CONCATENATE("R1C",'Mapa final'!$Y$16),"")</f>
        <v/>
      </c>
      <c r="O36" s="70" t="str">
        <f>IF(AND('Mapa final'!$AI$17="Baja",'Mapa final'!$AK$17="Leve"),CONCATENATE("R1C",'Mapa final'!$Y$17),"")</f>
        <v/>
      </c>
      <c r="P36" s="59" t="str">
        <f>IF(AND('Mapa final'!$AI$11="Baja",'Mapa final'!$AK$11="Menor"),CONCATENATE("R1C",'Mapa final'!$Y$11),"")</f>
        <v/>
      </c>
      <c r="Q36" s="60" t="str">
        <f>IF(AND('Mapa final'!$AI$12="Baja",'Mapa final'!$AK$12="Menor"),CONCATENATE("R1C",'Mapa final'!$Y$12),"")</f>
        <v/>
      </c>
      <c r="R36" s="60" t="str">
        <f>IF(AND('Mapa final'!$AI$13="Baja",'Mapa final'!$AK$13="Menor"),CONCATENATE("R1C",'Mapa final'!$Y$13),"")</f>
        <v/>
      </c>
      <c r="S36" s="60" t="str">
        <f>IF(AND('Mapa final'!$AI$15="Baja",'Mapa final'!$AK$15="Menor"),CONCATENATE("R1C",'Mapa final'!$Y$15),"")</f>
        <v/>
      </c>
      <c r="T36" s="60" t="str">
        <f>IF(AND('Mapa final'!$AI$16="Baja",'Mapa final'!$AK$16="Menor"),CONCATENATE("R1C",'Mapa final'!$Y$16),"")</f>
        <v/>
      </c>
      <c r="U36" s="61" t="str">
        <f>IF(AND('Mapa final'!$AI$17="Baja",'Mapa final'!$AK$17="Menor"),CONCATENATE("R1C",'Mapa final'!$Y$17),"")</f>
        <v/>
      </c>
      <c r="V36" s="59" t="str">
        <f>IF(AND('Mapa final'!$AI$11="Baja",'Mapa final'!$AK$11="Moderado"),CONCATENATE("R1C",'Mapa final'!$Y$11),"")</f>
        <v/>
      </c>
      <c r="W36" s="60" t="str">
        <f>IF(AND('Mapa final'!$AI$12="Baja",'Mapa final'!$AK$12="Moderado"),CONCATENATE("R1C",'Mapa final'!$Y$12),"")</f>
        <v>R1C2</v>
      </c>
      <c r="X36" s="60" t="str">
        <f>IF(AND('Mapa final'!$AI$13="Baja",'Mapa final'!$AK$13="Moderado"),CONCATENATE("R1C",'Mapa final'!$Y$13),"")</f>
        <v>R1C3</v>
      </c>
      <c r="Y36" s="60" t="str">
        <f>IF(AND('Mapa final'!$AI$15="Baja",'Mapa final'!$AK$15="Moderado"),CONCATENATE("R1C",'Mapa final'!$Y$15),"")</f>
        <v/>
      </c>
      <c r="Z36" s="60" t="str">
        <f>IF(AND('Mapa final'!$AI$16="Baja",'Mapa final'!$AK$16="Moderado"),CONCATENATE("R1C",'Mapa final'!$Y$16),"")</f>
        <v/>
      </c>
      <c r="AA36" s="61" t="str">
        <f>IF(AND('Mapa final'!$AI$17="Baja",'Mapa final'!$AK$17="Moderado"),CONCATENATE("R1C",'Mapa final'!$Y$17),"")</f>
        <v/>
      </c>
      <c r="AB36" s="41" t="str">
        <f>IF(AND('Mapa final'!$AI$11="Baja",'Mapa final'!$AK$11="Mayor"),CONCATENATE("R1C",'Mapa final'!$Y$11),"")</f>
        <v/>
      </c>
      <c r="AC36" s="42" t="str">
        <f>IF(AND('Mapa final'!$AI$12="Baja",'Mapa final'!$AK$12="Mayor"),CONCATENATE("R1C",'Mapa final'!$Y$12),"")</f>
        <v/>
      </c>
      <c r="AD36" s="42" t="str">
        <f>IF(AND('Mapa final'!$AI$13="Baja",'Mapa final'!$AK$13="Mayor"),CONCATENATE("R1C",'Mapa final'!$Y$13),"")</f>
        <v/>
      </c>
      <c r="AE36" s="42" t="str">
        <f>IF(AND('Mapa final'!$AI$15="Baja",'Mapa final'!$AK$15="Mayor"),CONCATENATE("R1C",'Mapa final'!$Y$15),"")</f>
        <v/>
      </c>
      <c r="AF36" s="42" t="str">
        <f>IF(AND('Mapa final'!$AI$16="Baja",'Mapa final'!$AK$16="Mayor"),CONCATENATE("R1C",'Mapa final'!$Y$16),"")</f>
        <v/>
      </c>
      <c r="AG36" s="43" t="str">
        <f>IF(AND('Mapa final'!$AI$17="Baja",'Mapa final'!$AK$17="Mayor"),CONCATENATE("R1C",'Mapa final'!$Y$17),"")</f>
        <v/>
      </c>
      <c r="AH36" s="44" t="str">
        <f>IF(AND('Mapa final'!$AI$11="Baja",'Mapa final'!$AK$11="Catastrófico"),CONCATENATE("R1C",'Mapa final'!$Y$11),"")</f>
        <v/>
      </c>
      <c r="AI36" s="45" t="str">
        <f>IF(AND('Mapa final'!$AI$12="Baja",'Mapa final'!$AK$12="Catastrófico"),CONCATENATE("R1C",'Mapa final'!$Y$12),"")</f>
        <v/>
      </c>
      <c r="AJ36" s="45" t="str">
        <f>IF(AND('Mapa final'!$AI$13="Baja",'Mapa final'!$AK$13="Catastrófico"),CONCATENATE("R1C",'Mapa final'!$Y$13),"")</f>
        <v/>
      </c>
      <c r="AK36" s="45" t="str">
        <f>IF(AND('Mapa final'!$AI$15="Baja",'Mapa final'!$AK$15="Catastrófico"),CONCATENATE("R1C",'Mapa final'!$Y$15),"")</f>
        <v/>
      </c>
      <c r="AL36" s="45" t="str">
        <f>IF(AND('Mapa final'!$AI$16="Baja",'Mapa final'!$AK$16="Catastrófico"),CONCATENATE("R1C",'Mapa final'!$Y$16),"")</f>
        <v/>
      </c>
      <c r="AM36" s="46" t="str">
        <f>IF(AND('Mapa final'!$AI$17="Baja",'Mapa final'!$AK$17="Catastrófico"),CONCATENATE("R1C",'Mapa final'!$Y$17),"")</f>
        <v/>
      </c>
      <c r="AN36" s="78"/>
      <c r="AO36" s="465" t="s">
        <v>155</v>
      </c>
      <c r="AP36" s="466"/>
      <c r="AQ36" s="466"/>
      <c r="AR36" s="466"/>
      <c r="AS36" s="466"/>
      <c r="AT36" s="467"/>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row>
    <row r="37" spans="1:80" ht="15" customHeight="1" x14ac:dyDescent="0.25">
      <c r="A37" s="78"/>
      <c r="B37" s="349"/>
      <c r="C37" s="349"/>
      <c r="D37" s="350"/>
      <c r="E37" s="446"/>
      <c r="F37" s="447"/>
      <c r="G37" s="447"/>
      <c r="H37" s="447"/>
      <c r="I37" s="447"/>
      <c r="J37" s="71" t="str">
        <f>IF(AND('Mapa final'!$AI$18="Baja",'Mapa final'!$AK$18="Leve"),CONCATENATE("R2C",'Mapa final'!$Y$18),"")</f>
        <v/>
      </c>
      <c r="K37" s="72" t="str">
        <f>IF(AND('Mapa final'!$AI$19="Baja",'Mapa final'!$AK$19="Leve"),CONCATENATE("R2C",'Mapa final'!$Y$19),"")</f>
        <v/>
      </c>
      <c r="L37" s="72" t="str">
        <f>IF(AND('Mapa final'!$AI$20="Baja",'Mapa final'!$AK$20="Leve"),CONCATENATE("R2C",'Mapa final'!$Y$20),"")</f>
        <v/>
      </c>
      <c r="M37" s="72" t="str">
        <f>IF(AND('Mapa final'!$AI$21="Baja",'Mapa final'!$AK$21="Leve"),CONCATENATE("R2C",'Mapa final'!$Y$21),"")</f>
        <v/>
      </c>
      <c r="N37" s="72" t="str">
        <f>IF(AND('Mapa final'!$AI$22="Baja",'Mapa final'!$AK$22="Leve"),CONCATENATE("R2C",'Mapa final'!$Y$22),"")</f>
        <v/>
      </c>
      <c r="O37" s="73" t="str">
        <f>IF(AND('Mapa final'!$AI$23="Baja",'Mapa final'!$AK$23="Leve"),CONCATENATE("R2C",'Mapa final'!$Y$23),"")</f>
        <v/>
      </c>
      <c r="P37" s="62" t="str">
        <f>IF(AND('Mapa final'!$AI$18="Baja",'Mapa final'!$AK$18="Menor"),CONCATENATE("R2C",'Mapa final'!$Y$18),"")</f>
        <v/>
      </c>
      <c r="Q37" s="63" t="str">
        <f>IF(AND('Mapa final'!$AI$19="Baja",'Mapa final'!$AK$19="Menor"),CONCATENATE("R2C",'Mapa final'!$Y$19),"")</f>
        <v/>
      </c>
      <c r="R37" s="63" t="str">
        <f>IF(AND('Mapa final'!$AI$20="Baja",'Mapa final'!$AK$20="Menor"),CONCATENATE("R2C",'Mapa final'!$Y$20),"")</f>
        <v/>
      </c>
      <c r="S37" s="63" t="str">
        <f>IF(AND('Mapa final'!$AI$21="Baja",'Mapa final'!$AK$21="Menor"),CONCATENATE("R2C",'Mapa final'!$Y$21),"")</f>
        <v/>
      </c>
      <c r="T37" s="63" t="str">
        <f>IF(AND('Mapa final'!$AI$22="Baja",'Mapa final'!$AK$22="Menor"),CONCATENATE("R2C",'Mapa final'!$Y$22),"")</f>
        <v/>
      </c>
      <c r="U37" s="64" t="str">
        <f>IF(AND('Mapa final'!$AI$23="Baja",'Mapa final'!$AK$23="Menor"),CONCATENATE("R2C",'Mapa final'!$Y$23),"")</f>
        <v/>
      </c>
      <c r="V37" s="62" t="str">
        <f>IF(AND('Mapa final'!$AI$18="Baja",'Mapa final'!$AK$18="Moderado"),CONCATENATE("R2C",'Mapa final'!$Y$18),"")</f>
        <v/>
      </c>
      <c r="W37" s="63" t="str">
        <f>IF(AND('Mapa final'!$AI$19="Baja",'Mapa final'!$AK$19="Moderado"),CONCATENATE("R2C",'Mapa final'!$Y$19),"")</f>
        <v/>
      </c>
      <c r="X37" s="63" t="str">
        <f>IF(AND('Mapa final'!$AI$20="Baja",'Mapa final'!$AK$20="Moderado"),CONCATENATE("R2C",'Mapa final'!$Y$20),"")</f>
        <v/>
      </c>
      <c r="Y37" s="63" t="str">
        <f>IF(AND('Mapa final'!$AI$21="Baja",'Mapa final'!$AK$21="Moderado"),CONCATENATE("R2C",'Mapa final'!$Y$21),"")</f>
        <v/>
      </c>
      <c r="Z37" s="63" t="str">
        <f>IF(AND('Mapa final'!$AI$22="Baja",'Mapa final'!$AK$22="Moderado"),CONCATENATE("R2C",'Mapa final'!$Y$22),"")</f>
        <v/>
      </c>
      <c r="AA37" s="64" t="str">
        <f>IF(AND('Mapa final'!$AI$23="Baja",'Mapa final'!$AK$23="Moderado"),CONCATENATE("R2C",'Mapa final'!$Y$23),"")</f>
        <v/>
      </c>
      <c r="AB37" s="47" t="str">
        <f>IF(AND('Mapa final'!$AI$18="Baja",'Mapa final'!$AK$18="Mayor"),CONCATENATE("R2C",'Mapa final'!$Y$18),"")</f>
        <v/>
      </c>
      <c r="AC37" s="48" t="str">
        <f>IF(AND('Mapa final'!$AI$19="Baja",'Mapa final'!$AK$19="Mayor"),CONCATENATE("R2C",'Mapa final'!$Y$19),"")</f>
        <v/>
      </c>
      <c r="AD37" s="48" t="str">
        <f>IF(AND('Mapa final'!$AI$20="Baja",'Mapa final'!$AK$20="Mayor"),CONCATENATE("R2C",'Mapa final'!$Y$20),"")</f>
        <v/>
      </c>
      <c r="AE37" s="48" t="str">
        <f>IF(AND('Mapa final'!$AI$21="Baja",'Mapa final'!$AK$21="Mayor"),CONCATENATE("R2C",'Mapa final'!$Y$21),"")</f>
        <v/>
      </c>
      <c r="AF37" s="48" t="str">
        <f>IF(AND('Mapa final'!$AI$22="Baja",'Mapa final'!$AK$22="Mayor"),CONCATENATE("R2C",'Mapa final'!$Y$22),"")</f>
        <v/>
      </c>
      <c r="AG37" s="49" t="str">
        <f>IF(AND('Mapa final'!$AI$23="Baja",'Mapa final'!$AK$23="Mayor"),CONCATENATE("R2C",'Mapa final'!$Y$23),"")</f>
        <v/>
      </c>
      <c r="AH37" s="50" t="str">
        <f>IF(AND('Mapa final'!$AI$18="Baja",'Mapa final'!$AK$18="Catastrófico"),CONCATENATE("R2C",'Mapa final'!$Y$18),"")</f>
        <v/>
      </c>
      <c r="AI37" s="51" t="str">
        <f>IF(AND('Mapa final'!$AI$19="Baja",'Mapa final'!$AK$19="Catastrófico"),CONCATENATE("R2C",'Mapa final'!$Y$19),"")</f>
        <v/>
      </c>
      <c r="AJ37" s="51" t="str">
        <f>IF(AND('Mapa final'!$AI$20="Baja",'Mapa final'!$AK$20="Catastrófico"),CONCATENATE("R2C",'Mapa final'!$Y$20),"")</f>
        <v/>
      </c>
      <c r="AK37" s="51" t="str">
        <f>IF(AND('Mapa final'!$AI$21="Baja",'Mapa final'!$AK$21="Catastrófico"),CONCATENATE("R2C",'Mapa final'!$Y$21),"")</f>
        <v/>
      </c>
      <c r="AL37" s="51" t="str">
        <f>IF(AND('Mapa final'!$AI$22="Baja",'Mapa final'!$AK$22="Catastrófico"),CONCATENATE("R2C",'Mapa final'!$Y$22),"")</f>
        <v/>
      </c>
      <c r="AM37" s="52" t="str">
        <f>IF(AND('Mapa final'!$AI$23="Baja",'Mapa final'!$AK$23="Catastrófico"),CONCATENATE("R2C",'Mapa final'!$Y$23),"")</f>
        <v/>
      </c>
      <c r="AN37" s="78"/>
      <c r="AO37" s="468"/>
      <c r="AP37" s="469"/>
      <c r="AQ37" s="469"/>
      <c r="AR37" s="469"/>
      <c r="AS37" s="469"/>
      <c r="AT37" s="470"/>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row>
    <row r="38" spans="1:80" ht="15" customHeight="1" x14ac:dyDescent="0.25">
      <c r="A38" s="78"/>
      <c r="B38" s="349"/>
      <c r="C38" s="349"/>
      <c r="D38" s="350"/>
      <c r="E38" s="448"/>
      <c r="F38" s="447"/>
      <c r="G38" s="447"/>
      <c r="H38" s="447"/>
      <c r="I38" s="447"/>
      <c r="J38" s="71" t="str">
        <f>IF(AND('Mapa final'!$AI$24="Baja",'Mapa final'!$AK$24="Leve"),CONCATENATE("R3C",'Mapa final'!$Y$24),"")</f>
        <v/>
      </c>
      <c r="K38" s="72" t="str">
        <f>IF(AND('Mapa final'!$AI$25="Baja",'Mapa final'!$AK$25="Leve"),CONCATENATE("R3C",'Mapa final'!$Y$25),"")</f>
        <v/>
      </c>
      <c r="L38" s="72" t="str">
        <f>IF(AND('Mapa final'!$AI$26="Baja",'Mapa final'!$AK$26="Leve"),CONCATENATE("R3C",'Mapa final'!$Y$26),"")</f>
        <v/>
      </c>
      <c r="M38" s="72" t="str">
        <f>IF(AND('Mapa final'!$AI$27="Baja",'Mapa final'!$AK$27="Leve"),CONCATENATE("R3C",'Mapa final'!$Y$27),"")</f>
        <v/>
      </c>
      <c r="N38" s="72" t="str">
        <f>IF(AND('Mapa final'!$AI$28="Baja",'Mapa final'!$AK$28="Leve"),CONCATENATE("R3C",'Mapa final'!$Y$28),"")</f>
        <v/>
      </c>
      <c r="O38" s="73" t="str">
        <f>IF(AND('Mapa final'!$AI$29="Baja",'Mapa final'!$AK$29="Leve"),CONCATENATE("R3C",'Mapa final'!$Y$29),"")</f>
        <v/>
      </c>
      <c r="P38" s="62" t="str">
        <f>IF(AND('Mapa final'!$AI$24="Baja",'Mapa final'!$AK$24="Menor"),CONCATENATE("R3C",'Mapa final'!$Y$24),"")</f>
        <v/>
      </c>
      <c r="Q38" s="63" t="str">
        <f>IF(AND('Mapa final'!$AI$25="Baja",'Mapa final'!$AK$25="Menor"),CONCATENATE("R3C",'Mapa final'!$Y$25),"")</f>
        <v/>
      </c>
      <c r="R38" s="63" t="str">
        <f>IF(AND('Mapa final'!$AI$26="Baja",'Mapa final'!$AK$26="Menor"),CONCATENATE("R3C",'Mapa final'!$Y$26),"")</f>
        <v/>
      </c>
      <c r="S38" s="63" t="str">
        <f>IF(AND('Mapa final'!$AI$27="Baja",'Mapa final'!$AK$27="Menor"),CONCATENATE("R3C",'Mapa final'!$Y$27),"")</f>
        <v/>
      </c>
      <c r="T38" s="63" t="str">
        <f>IF(AND('Mapa final'!$AI$28="Baja",'Mapa final'!$AK$28="Menor"),CONCATENATE("R3C",'Mapa final'!$Y$28),"")</f>
        <v/>
      </c>
      <c r="U38" s="64" t="str">
        <f>IF(AND('Mapa final'!$AI$29="Baja",'Mapa final'!$AK$29="Menor"),CONCATENATE("R3C",'Mapa final'!$Y$29),"")</f>
        <v/>
      </c>
      <c r="V38" s="62" t="str">
        <f>IF(AND('Mapa final'!$AI$24="Baja",'Mapa final'!$AK$24="Moderado"),CONCATENATE("R3C",'Mapa final'!$Y$24),"")</f>
        <v/>
      </c>
      <c r="W38" s="63" t="str">
        <f>IF(AND('Mapa final'!$AI$25="Baja",'Mapa final'!$AK$25="Moderado"),CONCATENATE("R3C",'Mapa final'!$Y$25),"")</f>
        <v/>
      </c>
      <c r="X38" s="63" t="str">
        <f>IF(AND('Mapa final'!$AI$26="Baja",'Mapa final'!$AK$26="Moderado"),CONCATENATE("R3C",'Mapa final'!$Y$26),"")</f>
        <v/>
      </c>
      <c r="Y38" s="63" t="str">
        <f>IF(AND('Mapa final'!$AI$27="Baja",'Mapa final'!$AK$27="Moderado"),CONCATENATE("R3C",'Mapa final'!$Y$27),"")</f>
        <v/>
      </c>
      <c r="Z38" s="63" t="str">
        <f>IF(AND('Mapa final'!$AI$28="Baja",'Mapa final'!$AK$28="Moderado"),CONCATENATE("R3C",'Mapa final'!$Y$28),"")</f>
        <v/>
      </c>
      <c r="AA38" s="64" t="str">
        <f>IF(AND('Mapa final'!$AI$29="Baja",'Mapa final'!$AK$29="Moderado"),CONCATENATE("R3C",'Mapa final'!$Y$29),"")</f>
        <v/>
      </c>
      <c r="AB38" s="47" t="str">
        <f>IF(AND('Mapa final'!$AI$24="Baja",'Mapa final'!$AK$24="Mayor"),CONCATENATE("R3C",'Mapa final'!$Y$24),"")</f>
        <v/>
      </c>
      <c r="AC38" s="48" t="str">
        <f>IF(AND('Mapa final'!$AI$25="Baja",'Mapa final'!$AK$25="Mayor"),CONCATENATE("R3C",'Mapa final'!$Y$25),"")</f>
        <v/>
      </c>
      <c r="AD38" s="48" t="str">
        <f>IF(AND('Mapa final'!$AI$26="Baja",'Mapa final'!$AK$26="Mayor"),CONCATENATE("R3C",'Mapa final'!$Y$26),"")</f>
        <v/>
      </c>
      <c r="AE38" s="48" t="str">
        <f>IF(AND('Mapa final'!$AI$27="Baja",'Mapa final'!$AK$27="Mayor"),CONCATENATE("R3C",'Mapa final'!$Y$27),"")</f>
        <v/>
      </c>
      <c r="AF38" s="48" t="str">
        <f>IF(AND('Mapa final'!$AI$28="Baja",'Mapa final'!$AK$28="Mayor"),CONCATENATE("R3C",'Mapa final'!$Y$28),"")</f>
        <v/>
      </c>
      <c r="AG38" s="49" t="str">
        <f>IF(AND('Mapa final'!$AI$29="Baja",'Mapa final'!$AK$29="Mayor"),CONCATENATE("R3C",'Mapa final'!$Y$29),"")</f>
        <v/>
      </c>
      <c r="AH38" s="50" t="str">
        <f>IF(AND('Mapa final'!$AI$24="Baja",'Mapa final'!$AK$24="Catastrófico"),CONCATENATE("R3C",'Mapa final'!$Y$24),"")</f>
        <v/>
      </c>
      <c r="AI38" s="51" t="str">
        <f>IF(AND('Mapa final'!$AI$25="Baja",'Mapa final'!$AK$25="Catastrófico"),CONCATENATE("R3C",'Mapa final'!$Y$25),"")</f>
        <v/>
      </c>
      <c r="AJ38" s="51" t="str">
        <f>IF(AND('Mapa final'!$AI$26="Baja",'Mapa final'!$AK$26="Catastrófico"),CONCATENATE("R3C",'Mapa final'!$Y$26),"")</f>
        <v/>
      </c>
      <c r="AK38" s="51" t="str">
        <f>IF(AND('Mapa final'!$AI$27="Baja",'Mapa final'!$AK$27="Catastrófico"),CONCATENATE("R3C",'Mapa final'!$Y$27),"")</f>
        <v/>
      </c>
      <c r="AL38" s="51" t="str">
        <f>IF(AND('Mapa final'!$AI$28="Baja",'Mapa final'!$AK$28="Catastrófico"),CONCATENATE("R3C",'Mapa final'!$Y$28),"")</f>
        <v/>
      </c>
      <c r="AM38" s="52" t="str">
        <f>IF(AND('Mapa final'!$AI$29="Baja",'Mapa final'!$AK$29="Catastrófico"),CONCATENATE("R3C",'Mapa final'!$Y$29),"")</f>
        <v/>
      </c>
      <c r="AN38" s="78"/>
      <c r="AO38" s="468"/>
      <c r="AP38" s="469"/>
      <c r="AQ38" s="469"/>
      <c r="AR38" s="469"/>
      <c r="AS38" s="469"/>
      <c r="AT38" s="470"/>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row>
    <row r="39" spans="1:80" ht="15" customHeight="1" x14ac:dyDescent="0.25">
      <c r="A39" s="78"/>
      <c r="B39" s="349"/>
      <c r="C39" s="349"/>
      <c r="D39" s="350"/>
      <c r="E39" s="448"/>
      <c r="F39" s="447"/>
      <c r="G39" s="447"/>
      <c r="H39" s="447"/>
      <c r="I39" s="447"/>
      <c r="J39" s="71" t="str">
        <f>IF(AND('Mapa final'!$AI$30="Baja",'Mapa final'!$AK$30="Leve"),CONCATENATE("R4C",'Mapa final'!$Y$30),"")</f>
        <v/>
      </c>
      <c r="K39" s="72" t="str">
        <f>IF(AND('Mapa final'!$AI$31="Baja",'Mapa final'!$AK$31="Leve"),CONCATENATE("R4C",'Mapa final'!$Y$31),"")</f>
        <v/>
      </c>
      <c r="L39" s="72" t="str">
        <f>IF(AND('Mapa final'!$AI$32="Baja",'Mapa final'!$AK$32="Leve"),CONCATENATE("R4C",'Mapa final'!$Y$32),"")</f>
        <v/>
      </c>
      <c r="M39" s="72" t="str">
        <f>IF(AND('Mapa final'!$AI$33="Baja",'Mapa final'!$AK$33="Leve"),CONCATENATE("R4C",'Mapa final'!$Y$33),"")</f>
        <v/>
      </c>
      <c r="N39" s="72" t="str">
        <f>IF(AND('Mapa final'!$AI$34="Baja",'Mapa final'!$AK$34="Leve"),CONCATENATE("R4C",'Mapa final'!$Y$34),"")</f>
        <v/>
      </c>
      <c r="O39" s="73" t="str">
        <f>IF(AND('Mapa final'!$AI$35="Baja",'Mapa final'!$AK$35="Leve"),CONCATENATE("R4C",'Mapa final'!$Y$35),"")</f>
        <v/>
      </c>
      <c r="P39" s="62" t="str">
        <f>IF(AND('Mapa final'!$AI$30="Baja",'Mapa final'!$AK$30="Menor"),CONCATENATE("R4C",'Mapa final'!$Y$30),"")</f>
        <v/>
      </c>
      <c r="Q39" s="63" t="str">
        <f>IF(AND('Mapa final'!$AI$31="Baja",'Mapa final'!$AK$31="Menor"),CONCATENATE("R4C",'Mapa final'!$Y$31),"")</f>
        <v/>
      </c>
      <c r="R39" s="63" t="str">
        <f>IF(AND('Mapa final'!$AI$32="Baja",'Mapa final'!$AK$32="Menor"),CONCATENATE("R4C",'Mapa final'!$Y$32),"")</f>
        <v/>
      </c>
      <c r="S39" s="63" t="str">
        <f>IF(AND('Mapa final'!$AI$33="Baja",'Mapa final'!$AK$33="Menor"),CONCATENATE("R4C",'Mapa final'!$Y$33),"")</f>
        <v/>
      </c>
      <c r="T39" s="63" t="str">
        <f>IF(AND('Mapa final'!$AI$34="Baja",'Mapa final'!$AK$34="Menor"),CONCATENATE("R4C",'Mapa final'!$Y$34),"")</f>
        <v/>
      </c>
      <c r="U39" s="64" t="str">
        <f>IF(AND('Mapa final'!$AI$35="Baja",'Mapa final'!$AK$35="Menor"),CONCATENATE("R4C",'Mapa final'!$Y$35),"")</f>
        <v/>
      </c>
      <c r="V39" s="62" t="str">
        <f>IF(AND('Mapa final'!$AI$30="Baja",'Mapa final'!$AK$30="Moderado"),CONCATENATE("R4C",'Mapa final'!$Y$30),"")</f>
        <v/>
      </c>
      <c r="W39" s="63" t="str">
        <f>IF(AND('Mapa final'!$AI$31="Baja",'Mapa final'!$AK$31="Moderado"),CONCATENATE("R4C",'Mapa final'!$Y$31),"")</f>
        <v/>
      </c>
      <c r="X39" s="63" t="str">
        <f>IF(AND('Mapa final'!$AI$32="Baja",'Mapa final'!$AK$32="Moderado"),CONCATENATE("R4C",'Mapa final'!$Y$32),"")</f>
        <v/>
      </c>
      <c r="Y39" s="63" t="str">
        <f>IF(AND('Mapa final'!$AI$33="Baja",'Mapa final'!$AK$33="Moderado"),CONCATENATE("R4C",'Mapa final'!$Y$33),"")</f>
        <v/>
      </c>
      <c r="Z39" s="63" t="str">
        <f>IF(AND('Mapa final'!$AI$34="Baja",'Mapa final'!$AK$34="Moderado"),CONCATENATE("R4C",'Mapa final'!$Y$34),"")</f>
        <v/>
      </c>
      <c r="AA39" s="64" t="str">
        <f>IF(AND('Mapa final'!$AI$35="Baja",'Mapa final'!$AK$35="Moderado"),CONCATENATE("R4C",'Mapa final'!$Y$35),"")</f>
        <v/>
      </c>
      <c r="AB39" s="47" t="str">
        <f>IF(AND('Mapa final'!$AI$30="Baja",'Mapa final'!$AK$30="Mayor"),CONCATENATE("R4C",'Mapa final'!$Y$30),"")</f>
        <v/>
      </c>
      <c r="AC39" s="48" t="str">
        <f>IF(AND('Mapa final'!$AI$31="Baja",'Mapa final'!$AK$31="Mayor"),CONCATENATE("R4C",'Mapa final'!$Y$31),"")</f>
        <v/>
      </c>
      <c r="AD39" s="48" t="str">
        <f>IF(AND('Mapa final'!$AI$32="Baja",'Mapa final'!$AK$32="Mayor"),CONCATENATE("R4C",'Mapa final'!$Y$32),"")</f>
        <v/>
      </c>
      <c r="AE39" s="48" t="str">
        <f>IF(AND('Mapa final'!$AI$33="Baja",'Mapa final'!$AK$33="Mayor"),CONCATENATE("R4C",'Mapa final'!$Y$33),"")</f>
        <v/>
      </c>
      <c r="AF39" s="48" t="str">
        <f>IF(AND('Mapa final'!$AI$34="Baja",'Mapa final'!$AK$34="Mayor"),CONCATENATE("R4C",'Mapa final'!$Y$34),"")</f>
        <v/>
      </c>
      <c r="AG39" s="49" t="str">
        <f>IF(AND('Mapa final'!$AI$35="Baja",'Mapa final'!$AK$35="Mayor"),CONCATENATE("R4C",'Mapa final'!$Y$35),"")</f>
        <v/>
      </c>
      <c r="AH39" s="50" t="str">
        <f>IF(AND('Mapa final'!$AI$30="Baja",'Mapa final'!$AK$30="Catastrófico"),CONCATENATE("R4C",'Mapa final'!$Y$30),"")</f>
        <v/>
      </c>
      <c r="AI39" s="51" t="str">
        <f>IF(AND('Mapa final'!$AI$31="Baja",'Mapa final'!$AK$31="Catastrófico"),CONCATENATE("R4C",'Mapa final'!$Y$31),"")</f>
        <v/>
      </c>
      <c r="AJ39" s="51" t="str">
        <f>IF(AND('Mapa final'!$AI$32="Baja",'Mapa final'!$AK$32="Catastrófico"),CONCATENATE("R4C",'Mapa final'!$Y$32),"")</f>
        <v/>
      </c>
      <c r="AK39" s="51" t="str">
        <f>IF(AND('Mapa final'!$AI$33="Baja",'Mapa final'!$AK$33="Catastrófico"),CONCATENATE("R4C",'Mapa final'!$Y$33),"")</f>
        <v/>
      </c>
      <c r="AL39" s="51" t="str">
        <f>IF(AND('Mapa final'!$AI$34="Baja",'Mapa final'!$AK$34="Catastrófico"),CONCATENATE("R4C",'Mapa final'!$Y$34),"")</f>
        <v/>
      </c>
      <c r="AM39" s="52" t="str">
        <f>IF(AND('Mapa final'!$AI$35="Baja",'Mapa final'!$AK$35="Catastrófico"),CONCATENATE("R4C",'Mapa final'!$Y$35),"")</f>
        <v/>
      </c>
      <c r="AN39" s="78"/>
      <c r="AO39" s="468"/>
      <c r="AP39" s="469"/>
      <c r="AQ39" s="469"/>
      <c r="AR39" s="469"/>
      <c r="AS39" s="469"/>
      <c r="AT39" s="470"/>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row>
    <row r="40" spans="1:80" ht="15" customHeight="1" x14ac:dyDescent="0.25">
      <c r="A40" s="78"/>
      <c r="B40" s="349"/>
      <c r="C40" s="349"/>
      <c r="D40" s="350"/>
      <c r="E40" s="448"/>
      <c r="F40" s="447"/>
      <c r="G40" s="447"/>
      <c r="H40" s="447"/>
      <c r="I40" s="447"/>
      <c r="J40" s="71" t="str">
        <f>IF(AND('Mapa final'!$AI$36="Baja",'Mapa final'!$AK$36="Leve"),CONCATENATE("R5C",'Mapa final'!$Y$36),"")</f>
        <v/>
      </c>
      <c r="K40" s="72" t="str">
        <f>IF(AND('Mapa final'!$AI$37="Baja",'Mapa final'!$AK$37="Leve"),CONCATENATE("R5C",'Mapa final'!$Y$37),"")</f>
        <v/>
      </c>
      <c r="L40" s="72" t="str">
        <f>IF(AND('Mapa final'!$AI$38="Baja",'Mapa final'!$AK$38="Leve"),CONCATENATE("R5C",'Mapa final'!$Y$38),"")</f>
        <v/>
      </c>
      <c r="M40" s="72" t="str">
        <f>IF(AND('Mapa final'!$AI$39="Baja",'Mapa final'!$AK$39="Leve"),CONCATENATE("R5C",'Mapa final'!$Y$39),"")</f>
        <v/>
      </c>
      <c r="N40" s="72" t="str">
        <f>IF(AND('Mapa final'!$AI$40="Baja",'Mapa final'!$AK$40="Leve"),CONCATENATE("R5C",'Mapa final'!$Y$40),"")</f>
        <v/>
      </c>
      <c r="O40" s="73" t="str">
        <f>IF(AND('Mapa final'!$AI$41="Baja",'Mapa final'!$AK$41="Leve"),CONCATENATE("R5C",'Mapa final'!$Y$41),"")</f>
        <v/>
      </c>
      <c r="P40" s="62" t="str">
        <f>IF(AND('Mapa final'!$AI$36="Baja",'Mapa final'!$AK$36="Menor"),CONCATENATE("R5C",'Mapa final'!$Y$36),"")</f>
        <v/>
      </c>
      <c r="Q40" s="63" t="str">
        <f>IF(AND('Mapa final'!$AI$37="Baja",'Mapa final'!$AK$37="Menor"),CONCATENATE("R5C",'Mapa final'!$Y$37),"")</f>
        <v/>
      </c>
      <c r="R40" s="63" t="str">
        <f>IF(AND('Mapa final'!$AI$38="Baja",'Mapa final'!$AK$38="Menor"),CONCATENATE("R5C",'Mapa final'!$Y$38),"")</f>
        <v/>
      </c>
      <c r="S40" s="63" t="str">
        <f>IF(AND('Mapa final'!$AI$39="Baja",'Mapa final'!$AK$39="Menor"),CONCATENATE("R5C",'Mapa final'!$Y$39),"")</f>
        <v/>
      </c>
      <c r="T40" s="63" t="str">
        <f>IF(AND('Mapa final'!$AI$40="Baja",'Mapa final'!$AK$40="Menor"),CONCATENATE("R5C",'Mapa final'!$Y$40),"")</f>
        <v/>
      </c>
      <c r="U40" s="64" t="str">
        <f>IF(AND('Mapa final'!$AI$41="Baja",'Mapa final'!$AK$41="Menor"),CONCATENATE("R5C",'Mapa final'!$Y$41),"")</f>
        <v/>
      </c>
      <c r="V40" s="62" t="str">
        <f>IF(AND('Mapa final'!$AI$36="Baja",'Mapa final'!$AK$36="Moderado"),CONCATENATE("R5C",'Mapa final'!$Y$36),"")</f>
        <v/>
      </c>
      <c r="W40" s="63" t="str">
        <f>IF(AND('Mapa final'!$AI$37="Baja",'Mapa final'!$AK$37="Moderado"),CONCATENATE("R5C",'Mapa final'!$Y$37),"")</f>
        <v/>
      </c>
      <c r="X40" s="63" t="str">
        <f>IF(AND('Mapa final'!$AI$38="Baja",'Mapa final'!$AK$38="Moderado"),CONCATENATE("R5C",'Mapa final'!$Y$38),"")</f>
        <v/>
      </c>
      <c r="Y40" s="63" t="str">
        <f>IF(AND('Mapa final'!$AI$39="Baja",'Mapa final'!$AK$39="Moderado"),CONCATENATE("R5C",'Mapa final'!$Y$39),"")</f>
        <v/>
      </c>
      <c r="Z40" s="63" t="str">
        <f>IF(AND('Mapa final'!$AI$40="Baja",'Mapa final'!$AK$40="Moderado"),CONCATENATE("R5C",'Mapa final'!$Y$40),"")</f>
        <v/>
      </c>
      <c r="AA40" s="64" t="str">
        <f>IF(AND('Mapa final'!$AI$41="Baja",'Mapa final'!$AK$41="Moderado"),CONCATENATE("R5C",'Mapa final'!$Y$41),"")</f>
        <v/>
      </c>
      <c r="AB40" s="47" t="str">
        <f>IF(AND('Mapa final'!$AI$36="Baja",'Mapa final'!$AK$36="Mayor"),CONCATENATE("R5C",'Mapa final'!$Y$36),"")</f>
        <v/>
      </c>
      <c r="AC40" s="48" t="str">
        <f>IF(AND('Mapa final'!$AI$37="Baja",'Mapa final'!$AK$37="Mayor"),CONCATENATE("R5C",'Mapa final'!$Y$37),"")</f>
        <v/>
      </c>
      <c r="AD40" s="48" t="str">
        <f>IF(AND('Mapa final'!$AI$38="Baja",'Mapa final'!$AK$38="Mayor"),CONCATENATE("R5C",'Mapa final'!$Y$38),"")</f>
        <v/>
      </c>
      <c r="AE40" s="48" t="str">
        <f>IF(AND('Mapa final'!$AI$39="Baja",'Mapa final'!$AK$39="Mayor"),CONCATENATE("R5C",'Mapa final'!$Y$39),"")</f>
        <v/>
      </c>
      <c r="AF40" s="48" t="str">
        <f>IF(AND('Mapa final'!$AI$40="Baja",'Mapa final'!$AK$40="Mayor"),CONCATENATE("R5C",'Mapa final'!$Y$40),"")</f>
        <v/>
      </c>
      <c r="AG40" s="49" t="str">
        <f>IF(AND('Mapa final'!$AI$41="Baja",'Mapa final'!$AK$41="Mayor"),CONCATENATE("R5C",'Mapa final'!$Y$41),"")</f>
        <v/>
      </c>
      <c r="AH40" s="50" t="str">
        <f>IF(AND('Mapa final'!$AI$36="Baja",'Mapa final'!$AK$36="Catastrófico"),CONCATENATE("R5C",'Mapa final'!$Y$36),"")</f>
        <v/>
      </c>
      <c r="AI40" s="51" t="str">
        <f>IF(AND('Mapa final'!$AI$37="Baja",'Mapa final'!$AK$37="Catastrófico"),CONCATENATE("R5C",'Mapa final'!$Y$37),"")</f>
        <v/>
      </c>
      <c r="AJ40" s="51" t="str">
        <f>IF(AND('Mapa final'!$AI$38="Baja",'Mapa final'!$AK$38="Catastrófico"),CONCATENATE("R5C",'Mapa final'!$Y$38),"")</f>
        <v/>
      </c>
      <c r="AK40" s="51" t="str">
        <f>IF(AND('Mapa final'!$AI$39="Baja",'Mapa final'!$AK$39="Catastrófico"),CONCATENATE("R5C",'Mapa final'!$Y$39),"")</f>
        <v/>
      </c>
      <c r="AL40" s="51" t="str">
        <f>IF(AND('Mapa final'!$AI$40="Baja",'Mapa final'!$AK$40="Catastrófico"),CONCATENATE("R5C",'Mapa final'!$Y$40),"")</f>
        <v/>
      </c>
      <c r="AM40" s="52" t="str">
        <f>IF(AND('Mapa final'!$AI$41="Baja",'Mapa final'!$AK$41="Catastrófico"),CONCATENATE("R5C",'Mapa final'!$Y$41),"")</f>
        <v/>
      </c>
      <c r="AN40" s="78"/>
      <c r="AO40" s="468"/>
      <c r="AP40" s="469"/>
      <c r="AQ40" s="469"/>
      <c r="AR40" s="469"/>
      <c r="AS40" s="469"/>
      <c r="AT40" s="470"/>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row>
    <row r="41" spans="1:80" ht="15" customHeight="1" x14ac:dyDescent="0.25">
      <c r="A41" s="78"/>
      <c r="B41" s="349"/>
      <c r="C41" s="349"/>
      <c r="D41" s="350"/>
      <c r="E41" s="448"/>
      <c r="F41" s="447"/>
      <c r="G41" s="447"/>
      <c r="H41" s="447"/>
      <c r="I41" s="447"/>
      <c r="J41" s="71" t="str">
        <f>IF(AND('Mapa final'!$AI$42="Baja",'Mapa final'!$AK$42="Leve"),CONCATENATE("R6C",'Mapa final'!$Y$42),"")</f>
        <v/>
      </c>
      <c r="K41" s="72" t="str">
        <f>IF(AND('Mapa final'!$AI$43="Baja",'Mapa final'!$AK$43="Leve"),CONCATENATE("R6C",'Mapa final'!$Y$43),"")</f>
        <v/>
      </c>
      <c r="L41" s="72" t="str">
        <f>IF(AND('Mapa final'!$AI$44="Baja",'Mapa final'!$AK$44="Leve"),CONCATENATE("R6C",'Mapa final'!$Y$44),"")</f>
        <v/>
      </c>
      <c r="M41" s="72" t="str">
        <f>IF(AND('Mapa final'!$AI$45="Baja",'Mapa final'!$AK$45="Leve"),CONCATENATE("R6C",'Mapa final'!$Y$45),"")</f>
        <v/>
      </c>
      <c r="N41" s="72" t="str">
        <f>IF(AND('Mapa final'!$AI$46="Baja",'Mapa final'!$AK$46="Leve"),CONCATENATE("R6C",'Mapa final'!$Y$46),"")</f>
        <v/>
      </c>
      <c r="O41" s="73" t="str">
        <f>IF(AND('Mapa final'!$AI$47="Baja",'Mapa final'!$AK$47="Leve"),CONCATENATE("R6C",'Mapa final'!$Y$47),"")</f>
        <v/>
      </c>
      <c r="P41" s="62" t="str">
        <f>IF(AND('Mapa final'!$AI$42="Baja",'Mapa final'!$AK$42="Menor"),CONCATENATE("R6C",'Mapa final'!$Y$42),"")</f>
        <v/>
      </c>
      <c r="Q41" s="63" t="str">
        <f>IF(AND('Mapa final'!$AI$43="Baja",'Mapa final'!$AK$43="Menor"),CONCATENATE("R6C",'Mapa final'!$Y$43),"")</f>
        <v/>
      </c>
      <c r="R41" s="63" t="str">
        <f>IF(AND('Mapa final'!$AI$44="Baja",'Mapa final'!$AK$44="Menor"),CONCATENATE("R6C",'Mapa final'!$Y$44),"")</f>
        <v/>
      </c>
      <c r="S41" s="63" t="str">
        <f>IF(AND('Mapa final'!$AI$45="Baja",'Mapa final'!$AK$45="Menor"),CONCATENATE("R6C",'Mapa final'!$Y$45),"")</f>
        <v/>
      </c>
      <c r="T41" s="63" t="str">
        <f>IF(AND('Mapa final'!$AI$46="Baja",'Mapa final'!$AK$46="Menor"),CONCATENATE("R6C",'Mapa final'!$Y$46),"")</f>
        <v/>
      </c>
      <c r="U41" s="64" t="str">
        <f>IF(AND('Mapa final'!$AI$47="Baja",'Mapa final'!$AK$47="Menor"),CONCATENATE("R6C",'Mapa final'!$Y$47),"")</f>
        <v/>
      </c>
      <c r="V41" s="62" t="str">
        <f>IF(AND('Mapa final'!$AI$42="Baja",'Mapa final'!$AK$42="Moderado"),CONCATENATE("R6C",'Mapa final'!$Y$42),"")</f>
        <v/>
      </c>
      <c r="W41" s="63" t="str">
        <f>IF(AND('Mapa final'!$AI$43="Baja",'Mapa final'!$AK$43="Moderado"),CONCATENATE("R6C",'Mapa final'!$Y$43),"")</f>
        <v/>
      </c>
      <c r="X41" s="63" t="str">
        <f>IF(AND('Mapa final'!$AI$44="Baja",'Mapa final'!$AK$44="Moderado"),CONCATENATE("R6C",'Mapa final'!$Y$44),"")</f>
        <v/>
      </c>
      <c r="Y41" s="63" t="str">
        <f>IF(AND('Mapa final'!$AI$45="Baja",'Mapa final'!$AK$45="Moderado"),CONCATENATE("R6C",'Mapa final'!$Y$45),"")</f>
        <v/>
      </c>
      <c r="Z41" s="63" t="str">
        <f>IF(AND('Mapa final'!$AI$46="Baja",'Mapa final'!$AK$46="Moderado"),CONCATENATE("R6C",'Mapa final'!$Y$46),"")</f>
        <v/>
      </c>
      <c r="AA41" s="64" t="str">
        <f>IF(AND('Mapa final'!$AI$47="Baja",'Mapa final'!$AK$47="Moderado"),CONCATENATE("R6C",'Mapa final'!$Y$47),"")</f>
        <v/>
      </c>
      <c r="AB41" s="47" t="str">
        <f>IF(AND('Mapa final'!$AI$42="Baja",'Mapa final'!$AK$42="Mayor"),CONCATENATE("R6C",'Mapa final'!$Y$42),"")</f>
        <v/>
      </c>
      <c r="AC41" s="48" t="str">
        <f>IF(AND('Mapa final'!$AI$43="Baja",'Mapa final'!$AK$43="Mayor"),CONCATENATE("R6C",'Mapa final'!$Y$43),"")</f>
        <v/>
      </c>
      <c r="AD41" s="48" t="str">
        <f>IF(AND('Mapa final'!$AI$44="Baja",'Mapa final'!$AK$44="Mayor"),CONCATENATE("R6C",'Mapa final'!$Y$44),"")</f>
        <v/>
      </c>
      <c r="AE41" s="48" t="str">
        <f>IF(AND('Mapa final'!$AI$45="Baja",'Mapa final'!$AK$45="Mayor"),CONCATENATE("R6C",'Mapa final'!$Y$45),"")</f>
        <v/>
      </c>
      <c r="AF41" s="48" t="str">
        <f>IF(AND('Mapa final'!$AI$46="Baja",'Mapa final'!$AK$46="Mayor"),CONCATENATE("R6C",'Mapa final'!$Y$46),"")</f>
        <v/>
      </c>
      <c r="AG41" s="49" t="str">
        <f>IF(AND('Mapa final'!$AI$47="Baja",'Mapa final'!$AK$47="Mayor"),CONCATENATE("R6C",'Mapa final'!$Y$47),"")</f>
        <v/>
      </c>
      <c r="AH41" s="50" t="str">
        <f>IF(AND('Mapa final'!$AI$42="Baja",'Mapa final'!$AK$42="Catastrófico"),CONCATENATE("R6C",'Mapa final'!$Y$42),"")</f>
        <v/>
      </c>
      <c r="AI41" s="51" t="str">
        <f>IF(AND('Mapa final'!$AI$43="Baja",'Mapa final'!$AK$43="Catastrófico"),CONCATENATE("R6C",'Mapa final'!$Y$43),"")</f>
        <v/>
      </c>
      <c r="AJ41" s="51" t="str">
        <f>IF(AND('Mapa final'!$AI$44="Baja",'Mapa final'!$AK$44="Catastrófico"),CONCATENATE("R6C",'Mapa final'!$Y$44),"")</f>
        <v/>
      </c>
      <c r="AK41" s="51" t="str">
        <f>IF(AND('Mapa final'!$AI$45="Baja",'Mapa final'!$AK$45="Catastrófico"),CONCATENATE("R6C",'Mapa final'!$Y$45),"")</f>
        <v/>
      </c>
      <c r="AL41" s="51" t="str">
        <f>IF(AND('Mapa final'!$AI$46="Baja",'Mapa final'!$AK$46="Catastrófico"),CONCATENATE("R6C",'Mapa final'!$Y$46),"")</f>
        <v/>
      </c>
      <c r="AM41" s="52" t="str">
        <f>IF(AND('Mapa final'!$AI$47="Baja",'Mapa final'!$AK$47="Catastrófico"),CONCATENATE("R6C",'Mapa final'!$Y$47),"")</f>
        <v/>
      </c>
      <c r="AN41" s="78"/>
      <c r="AO41" s="468"/>
      <c r="AP41" s="469"/>
      <c r="AQ41" s="469"/>
      <c r="AR41" s="469"/>
      <c r="AS41" s="469"/>
      <c r="AT41" s="470"/>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row>
    <row r="42" spans="1:80" ht="15" customHeight="1" x14ac:dyDescent="0.25">
      <c r="A42" s="78"/>
      <c r="B42" s="349"/>
      <c r="C42" s="349"/>
      <c r="D42" s="350"/>
      <c r="E42" s="448"/>
      <c r="F42" s="447"/>
      <c r="G42" s="447"/>
      <c r="H42" s="447"/>
      <c r="I42" s="447"/>
      <c r="J42" s="71" t="str">
        <f>IF(AND('Mapa final'!$AI$48="Baja",'Mapa final'!$AK$48="Leve"),CONCATENATE("R7C",'Mapa final'!$Y$48),"")</f>
        <v/>
      </c>
      <c r="K42" s="72" t="str">
        <f>IF(AND('Mapa final'!$AI$49="Baja",'Mapa final'!$AK$49="Leve"),CONCATENATE("R7C",'Mapa final'!$Y$49),"")</f>
        <v/>
      </c>
      <c r="L42" s="72" t="str">
        <f>IF(AND('Mapa final'!$AI$50="Baja",'Mapa final'!$AK$50="Leve"),CONCATENATE("R7C",'Mapa final'!$Y$50),"")</f>
        <v/>
      </c>
      <c r="M42" s="72" t="str">
        <f>IF(AND('Mapa final'!$AI$51="Baja",'Mapa final'!$AK$51="Leve"),CONCATENATE("R7C",'Mapa final'!$Y$51),"")</f>
        <v/>
      </c>
      <c r="N42" s="72" t="str">
        <f>IF(AND('Mapa final'!$AI$52="Baja",'Mapa final'!$AK$52="Leve"),CONCATENATE("R7C",'Mapa final'!$Y$52),"")</f>
        <v/>
      </c>
      <c r="O42" s="73" t="str">
        <f>IF(AND('Mapa final'!$AI$53="Baja",'Mapa final'!$AK$53="Leve"),CONCATENATE("R7C",'Mapa final'!$Y$53),"")</f>
        <v/>
      </c>
      <c r="P42" s="62" t="str">
        <f>IF(AND('Mapa final'!$AI$48="Baja",'Mapa final'!$AK$48="Menor"),CONCATENATE("R7C",'Mapa final'!$Y$48),"")</f>
        <v/>
      </c>
      <c r="Q42" s="63" t="str">
        <f>IF(AND('Mapa final'!$AI$49="Baja",'Mapa final'!$AK$49="Menor"),CONCATENATE("R7C",'Mapa final'!$Y$49),"")</f>
        <v/>
      </c>
      <c r="R42" s="63" t="str">
        <f>IF(AND('Mapa final'!$AI$50="Baja",'Mapa final'!$AK$50="Menor"),CONCATENATE("R7C",'Mapa final'!$Y$50),"")</f>
        <v/>
      </c>
      <c r="S42" s="63" t="str">
        <f>IF(AND('Mapa final'!$AI$51="Baja",'Mapa final'!$AK$51="Menor"),CONCATENATE("R7C",'Mapa final'!$Y$51),"")</f>
        <v/>
      </c>
      <c r="T42" s="63" t="str">
        <f>IF(AND('Mapa final'!$AI$52="Baja",'Mapa final'!$AK$52="Menor"),CONCATENATE("R7C",'Mapa final'!$Y$52),"")</f>
        <v/>
      </c>
      <c r="U42" s="64" t="str">
        <f>IF(AND('Mapa final'!$AI$53="Baja",'Mapa final'!$AK$53="Menor"),CONCATENATE("R7C",'Mapa final'!$Y$53),"")</f>
        <v/>
      </c>
      <c r="V42" s="62" t="str">
        <f>IF(AND('Mapa final'!$AI$48="Baja",'Mapa final'!$AK$48="Moderado"),CONCATENATE("R7C",'Mapa final'!$Y$48),"")</f>
        <v/>
      </c>
      <c r="W42" s="63" t="str">
        <f>IF(AND('Mapa final'!$AI$49="Baja",'Mapa final'!$AK$49="Moderado"),CONCATENATE("R7C",'Mapa final'!$Y$49),"")</f>
        <v/>
      </c>
      <c r="X42" s="63" t="str">
        <f>IF(AND('Mapa final'!$AI$50="Baja",'Mapa final'!$AK$50="Moderado"),CONCATENATE("R7C",'Mapa final'!$Y$50),"")</f>
        <v/>
      </c>
      <c r="Y42" s="63" t="str">
        <f>IF(AND('Mapa final'!$AI$51="Baja",'Mapa final'!$AK$51="Moderado"),CONCATENATE("R7C",'Mapa final'!$Y$51),"")</f>
        <v/>
      </c>
      <c r="Z42" s="63" t="str">
        <f>IF(AND('Mapa final'!$AI$52="Baja",'Mapa final'!$AK$52="Moderado"),CONCATENATE("R7C",'Mapa final'!$Y$52),"")</f>
        <v/>
      </c>
      <c r="AA42" s="64" t="str">
        <f>IF(AND('Mapa final'!$AI$53="Baja",'Mapa final'!$AK$53="Moderado"),CONCATENATE("R7C",'Mapa final'!$Y$53),"")</f>
        <v/>
      </c>
      <c r="AB42" s="47" t="str">
        <f>IF(AND('Mapa final'!$AI$48="Baja",'Mapa final'!$AK$48="Mayor"),CONCATENATE("R7C",'Mapa final'!$Y$48),"")</f>
        <v/>
      </c>
      <c r="AC42" s="48" t="str">
        <f>IF(AND('Mapa final'!$AI$49="Baja",'Mapa final'!$AK$49="Mayor"),CONCATENATE("R7C",'Mapa final'!$Y$49),"")</f>
        <v/>
      </c>
      <c r="AD42" s="48" t="str">
        <f>IF(AND('Mapa final'!$AI$50="Baja",'Mapa final'!$AK$50="Mayor"),CONCATENATE("R7C",'Mapa final'!$Y$50),"")</f>
        <v/>
      </c>
      <c r="AE42" s="48" t="str">
        <f>IF(AND('Mapa final'!$AI$51="Baja",'Mapa final'!$AK$51="Mayor"),CONCATENATE("R7C",'Mapa final'!$Y$51),"")</f>
        <v/>
      </c>
      <c r="AF42" s="48" t="str">
        <f>IF(AND('Mapa final'!$AI$52="Baja",'Mapa final'!$AK$52="Mayor"),CONCATENATE("R7C",'Mapa final'!$Y$52),"")</f>
        <v/>
      </c>
      <c r="AG42" s="49" t="str">
        <f>IF(AND('Mapa final'!$AI$53="Baja",'Mapa final'!$AK$53="Mayor"),CONCATENATE("R7C",'Mapa final'!$Y$53),"")</f>
        <v/>
      </c>
      <c r="AH42" s="50" t="str">
        <f>IF(AND('Mapa final'!$AI$48="Baja",'Mapa final'!$AK$48="Catastrófico"),CONCATENATE("R7C",'Mapa final'!$Y$48),"")</f>
        <v/>
      </c>
      <c r="AI42" s="51" t="str">
        <f>IF(AND('Mapa final'!$AI$49="Baja",'Mapa final'!$AK$49="Catastrófico"),CONCATENATE("R7C",'Mapa final'!$Y$49),"")</f>
        <v/>
      </c>
      <c r="AJ42" s="51" t="str">
        <f>IF(AND('Mapa final'!$AI$50="Baja",'Mapa final'!$AK$50="Catastrófico"),CONCATENATE("R7C",'Mapa final'!$Y$50),"")</f>
        <v/>
      </c>
      <c r="AK42" s="51" t="str">
        <f>IF(AND('Mapa final'!$AI$51="Baja",'Mapa final'!$AK$51="Catastrófico"),CONCATENATE("R7C",'Mapa final'!$Y$51),"")</f>
        <v/>
      </c>
      <c r="AL42" s="51" t="str">
        <f>IF(AND('Mapa final'!$AI$52="Baja",'Mapa final'!$AK$52="Catastrófico"),CONCATENATE("R7C",'Mapa final'!$Y$52),"")</f>
        <v/>
      </c>
      <c r="AM42" s="52" t="str">
        <f>IF(AND('Mapa final'!$AI$53="Baja",'Mapa final'!$AK$53="Catastrófico"),CONCATENATE("R7C",'Mapa final'!$Y$53),"")</f>
        <v/>
      </c>
      <c r="AN42" s="78"/>
      <c r="AO42" s="468"/>
      <c r="AP42" s="469"/>
      <c r="AQ42" s="469"/>
      <c r="AR42" s="469"/>
      <c r="AS42" s="469"/>
      <c r="AT42" s="470"/>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row>
    <row r="43" spans="1:80" ht="15" customHeight="1" x14ac:dyDescent="0.25">
      <c r="A43" s="78"/>
      <c r="B43" s="349"/>
      <c r="C43" s="349"/>
      <c r="D43" s="350"/>
      <c r="E43" s="448"/>
      <c r="F43" s="447"/>
      <c r="G43" s="447"/>
      <c r="H43" s="447"/>
      <c r="I43" s="447"/>
      <c r="J43" s="71" t="str">
        <f>IF(AND('Mapa final'!$AI$54="Baja",'Mapa final'!$AK$54="Leve"),CONCATENATE("R8C",'Mapa final'!$Y$54),"")</f>
        <v/>
      </c>
      <c r="K43" s="72" t="str">
        <f>IF(AND('Mapa final'!$AI$55="Baja",'Mapa final'!$AK$55="Leve"),CONCATENATE("R8C",'Mapa final'!$Y$55),"")</f>
        <v/>
      </c>
      <c r="L43" s="72" t="str">
        <f>IF(AND('Mapa final'!$AI$56="Baja",'Mapa final'!$AK$56="Leve"),CONCATENATE("R8C",'Mapa final'!$Y$56),"")</f>
        <v/>
      </c>
      <c r="M43" s="72" t="str">
        <f>IF(AND('Mapa final'!$AI$57="Baja",'Mapa final'!$AK$57="Leve"),CONCATENATE("R8C",'Mapa final'!$Y$57),"")</f>
        <v/>
      </c>
      <c r="N43" s="72" t="str">
        <f>IF(AND('Mapa final'!$AI$58="Baja",'Mapa final'!$AK$58="Leve"),CONCATENATE("R8C",'Mapa final'!$Y$58),"")</f>
        <v/>
      </c>
      <c r="O43" s="73" t="str">
        <f>IF(AND('Mapa final'!$AI$59="Baja",'Mapa final'!$AK$59="Leve"),CONCATENATE("R8C",'Mapa final'!$Y$59),"")</f>
        <v/>
      </c>
      <c r="P43" s="62" t="str">
        <f>IF(AND('Mapa final'!$AI$54="Baja",'Mapa final'!$AK$54="Menor"),CONCATENATE("R8C",'Mapa final'!$Y$54),"")</f>
        <v/>
      </c>
      <c r="Q43" s="63" t="str">
        <f>IF(AND('Mapa final'!$AI$55="Baja",'Mapa final'!$AK$55="Menor"),CONCATENATE("R8C",'Mapa final'!$Y$55),"")</f>
        <v/>
      </c>
      <c r="R43" s="63" t="str">
        <f>IF(AND('Mapa final'!$AI$56="Baja",'Mapa final'!$AK$56="Menor"),CONCATENATE("R8C",'Mapa final'!$Y$56),"")</f>
        <v/>
      </c>
      <c r="S43" s="63" t="str">
        <f>IF(AND('Mapa final'!$AI$57="Baja",'Mapa final'!$AK$57="Menor"),CONCATENATE("R8C",'Mapa final'!$Y$57),"")</f>
        <v/>
      </c>
      <c r="T43" s="63" t="str">
        <f>IF(AND('Mapa final'!$AI$58="Baja",'Mapa final'!$AK$58="Menor"),CONCATENATE("R8C",'Mapa final'!$Y$58),"")</f>
        <v/>
      </c>
      <c r="U43" s="64" t="str">
        <f>IF(AND('Mapa final'!$AI$59="Baja",'Mapa final'!$AK$59="Menor"),CONCATENATE("R8C",'Mapa final'!$Y$59),"")</f>
        <v/>
      </c>
      <c r="V43" s="62" t="str">
        <f>IF(AND('Mapa final'!$AI$54="Baja",'Mapa final'!$AK$54="Moderado"),CONCATENATE("R8C",'Mapa final'!$Y$54),"")</f>
        <v/>
      </c>
      <c r="W43" s="63" t="str">
        <f>IF(AND('Mapa final'!$AI$55="Baja",'Mapa final'!$AK$55="Moderado"),CONCATENATE("R8C",'Mapa final'!$Y$55),"")</f>
        <v/>
      </c>
      <c r="X43" s="63" t="str">
        <f>IF(AND('Mapa final'!$AI$56="Baja",'Mapa final'!$AK$56="Moderado"),CONCATENATE("R8C",'Mapa final'!$Y$56),"")</f>
        <v/>
      </c>
      <c r="Y43" s="63" t="str">
        <f>IF(AND('Mapa final'!$AI$57="Baja",'Mapa final'!$AK$57="Moderado"),CONCATENATE("R8C",'Mapa final'!$Y$57),"")</f>
        <v/>
      </c>
      <c r="Z43" s="63" t="str">
        <f>IF(AND('Mapa final'!$AI$58="Baja",'Mapa final'!$AK$58="Moderado"),CONCATENATE("R8C",'Mapa final'!$Y$58),"")</f>
        <v/>
      </c>
      <c r="AA43" s="64" t="str">
        <f>IF(AND('Mapa final'!$AI$59="Baja",'Mapa final'!$AK$59="Moderado"),CONCATENATE("R8C",'Mapa final'!$Y$59),"")</f>
        <v/>
      </c>
      <c r="AB43" s="47" t="str">
        <f>IF(AND('Mapa final'!$AI$54="Baja",'Mapa final'!$AK$54="Mayor"),CONCATENATE("R8C",'Mapa final'!$Y$54),"")</f>
        <v/>
      </c>
      <c r="AC43" s="48" t="str">
        <f>IF(AND('Mapa final'!$AI$55="Baja",'Mapa final'!$AK$55="Mayor"),CONCATENATE("R8C",'Mapa final'!$Y$55),"")</f>
        <v/>
      </c>
      <c r="AD43" s="48" t="str">
        <f>IF(AND('Mapa final'!$AI$56="Baja",'Mapa final'!$AK$56="Mayor"),CONCATENATE("R8C",'Mapa final'!$Y$56),"")</f>
        <v/>
      </c>
      <c r="AE43" s="48" t="str">
        <f>IF(AND('Mapa final'!$AI$57="Baja",'Mapa final'!$AK$57="Mayor"),CONCATENATE("R8C",'Mapa final'!$Y$57),"")</f>
        <v/>
      </c>
      <c r="AF43" s="48" t="str">
        <f>IF(AND('Mapa final'!$AI$58="Baja",'Mapa final'!$AK$58="Mayor"),CONCATENATE("R8C",'Mapa final'!$Y$58),"")</f>
        <v/>
      </c>
      <c r="AG43" s="49" t="str">
        <f>IF(AND('Mapa final'!$AI$59="Baja",'Mapa final'!$AK$59="Mayor"),CONCATENATE("R8C",'Mapa final'!$Y$59),"")</f>
        <v/>
      </c>
      <c r="AH43" s="50" t="str">
        <f>IF(AND('Mapa final'!$AI$54="Baja",'Mapa final'!$AK$54="Catastrófico"),CONCATENATE("R8C",'Mapa final'!$Y$54),"")</f>
        <v/>
      </c>
      <c r="AI43" s="51" t="str">
        <f>IF(AND('Mapa final'!$AI$55="Baja",'Mapa final'!$AK$55="Catastrófico"),CONCATENATE("R8C",'Mapa final'!$Y$55),"")</f>
        <v/>
      </c>
      <c r="AJ43" s="51" t="str">
        <f>IF(AND('Mapa final'!$AI$56="Baja",'Mapa final'!$AK$56="Catastrófico"),CONCATENATE("R8C",'Mapa final'!$Y$56),"")</f>
        <v/>
      </c>
      <c r="AK43" s="51" t="str">
        <f>IF(AND('Mapa final'!$AI$57="Baja",'Mapa final'!$AK$57="Catastrófico"),CONCATENATE("R8C",'Mapa final'!$Y$57),"")</f>
        <v/>
      </c>
      <c r="AL43" s="51" t="str">
        <f>IF(AND('Mapa final'!$AI$58="Baja",'Mapa final'!$AK$58="Catastrófico"),CONCATENATE("R8C",'Mapa final'!$Y$58),"")</f>
        <v/>
      </c>
      <c r="AM43" s="52" t="str">
        <f>IF(AND('Mapa final'!$AI$59="Baja",'Mapa final'!$AK$59="Catastrófico"),CONCATENATE("R8C",'Mapa final'!$Y$59),"")</f>
        <v/>
      </c>
      <c r="AN43" s="78"/>
      <c r="AO43" s="468"/>
      <c r="AP43" s="469"/>
      <c r="AQ43" s="469"/>
      <c r="AR43" s="469"/>
      <c r="AS43" s="469"/>
      <c r="AT43" s="470"/>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row>
    <row r="44" spans="1:80" ht="15" customHeight="1" x14ac:dyDescent="0.25">
      <c r="A44" s="78"/>
      <c r="B44" s="349"/>
      <c r="C44" s="349"/>
      <c r="D44" s="350"/>
      <c r="E44" s="448"/>
      <c r="F44" s="447"/>
      <c r="G44" s="447"/>
      <c r="H44" s="447"/>
      <c r="I44" s="447"/>
      <c r="J44" s="71" t="str">
        <f>IF(AND('Mapa final'!$AI$60="Baja",'Mapa final'!$AK$60="Leve"),CONCATENATE("R9C",'Mapa final'!$Y$60),"")</f>
        <v/>
      </c>
      <c r="K44" s="72" t="str">
        <f>IF(AND('Mapa final'!$AI$61="Baja",'Mapa final'!$AK$61="Leve"),CONCATENATE("R9C",'Mapa final'!$Y$61),"")</f>
        <v/>
      </c>
      <c r="L44" s="72" t="str">
        <f>IF(AND('Mapa final'!$AI$62="Baja",'Mapa final'!$AK$62="Leve"),CONCATENATE("R9C",'Mapa final'!$Y$62),"")</f>
        <v/>
      </c>
      <c r="M44" s="72" t="str">
        <f>IF(AND('Mapa final'!$AI$63="Baja",'Mapa final'!$AK$63="Leve"),CONCATENATE("R9C",'Mapa final'!$Y$63),"")</f>
        <v/>
      </c>
      <c r="N44" s="72" t="str">
        <f>IF(AND('Mapa final'!$AI$64="Baja",'Mapa final'!$AK$64="Leve"),CONCATENATE("R9C",'Mapa final'!$Y$64),"")</f>
        <v/>
      </c>
      <c r="O44" s="73" t="str">
        <f>IF(AND('Mapa final'!$AI$65="Baja",'Mapa final'!$AK$65="Leve"),CONCATENATE("R9C",'Mapa final'!$Y$65),"")</f>
        <v/>
      </c>
      <c r="P44" s="62" t="str">
        <f>IF(AND('Mapa final'!$AI$60="Baja",'Mapa final'!$AK$60="Menor"),CONCATENATE("R9C",'Mapa final'!$Y$60),"")</f>
        <v/>
      </c>
      <c r="Q44" s="63" t="str">
        <f>IF(AND('Mapa final'!$AI$61="Baja",'Mapa final'!$AK$61="Menor"),CONCATENATE("R9C",'Mapa final'!$Y$61),"")</f>
        <v/>
      </c>
      <c r="R44" s="63" t="str">
        <f>IF(AND('Mapa final'!$AI$62="Baja",'Mapa final'!$AK$62="Menor"),CONCATENATE("R9C",'Mapa final'!$Y$62),"")</f>
        <v/>
      </c>
      <c r="S44" s="63" t="str">
        <f>IF(AND('Mapa final'!$AI$63="Baja",'Mapa final'!$AK$63="Menor"),CONCATENATE("R9C",'Mapa final'!$Y$63),"")</f>
        <v/>
      </c>
      <c r="T44" s="63" t="str">
        <f>IF(AND('Mapa final'!$AI$64="Baja",'Mapa final'!$AK$64="Menor"),CONCATENATE("R9C",'Mapa final'!$Y$64),"")</f>
        <v/>
      </c>
      <c r="U44" s="64" t="str">
        <f>IF(AND('Mapa final'!$AI$65="Baja",'Mapa final'!$AK$65="Menor"),CONCATENATE("R9C",'Mapa final'!$Y$65),"")</f>
        <v/>
      </c>
      <c r="V44" s="62" t="str">
        <f>IF(AND('Mapa final'!$AI$60="Baja",'Mapa final'!$AK$60="Moderado"),CONCATENATE("R9C",'Mapa final'!$Y$60),"")</f>
        <v/>
      </c>
      <c r="W44" s="63" t="str">
        <f>IF(AND('Mapa final'!$AI$61="Baja",'Mapa final'!$AK$61="Moderado"),CONCATENATE("R9C",'Mapa final'!$Y$61),"")</f>
        <v/>
      </c>
      <c r="X44" s="63" t="str">
        <f>IF(AND('Mapa final'!$AI$62="Baja",'Mapa final'!$AK$62="Moderado"),CONCATENATE("R9C",'Mapa final'!$Y$62),"")</f>
        <v/>
      </c>
      <c r="Y44" s="63" t="str">
        <f>IF(AND('Mapa final'!$AI$63="Baja",'Mapa final'!$AK$63="Moderado"),CONCATENATE("R9C",'Mapa final'!$Y$63),"")</f>
        <v/>
      </c>
      <c r="Z44" s="63" t="str">
        <f>IF(AND('Mapa final'!$AI$64="Baja",'Mapa final'!$AK$64="Moderado"),CONCATENATE("R9C",'Mapa final'!$Y$64),"")</f>
        <v/>
      </c>
      <c r="AA44" s="64" t="str">
        <f>IF(AND('Mapa final'!$AI$65="Baja",'Mapa final'!$AK$65="Moderado"),CONCATENATE("R9C",'Mapa final'!$Y$65),"")</f>
        <v/>
      </c>
      <c r="AB44" s="47" t="str">
        <f>IF(AND('Mapa final'!$AI$60="Baja",'Mapa final'!$AK$60="Mayor"),CONCATENATE("R9C",'Mapa final'!$Y$60),"")</f>
        <v/>
      </c>
      <c r="AC44" s="48" t="str">
        <f>IF(AND('Mapa final'!$AI$61="Baja",'Mapa final'!$AK$61="Mayor"),CONCATENATE("R9C",'Mapa final'!$Y$61),"")</f>
        <v/>
      </c>
      <c r="AD44" s="48" t="str">
        <f>IF(AND('Mapa final'!$AI$62="Baja",'Mapa final'!$AK$62="Mayor"),CONCATENATE("R9C",'Mapa final'!$Y$62),"")</f>
        <v/>
      </c>
      <c r="AE44" s="48" t="str">
        <f>IF(AND('Mapa final'!$AI$63="Baja",'Mapa final'!$AK$63="Mayor"),CONCATENATE("R9C",'Mapa final'!$Y$63),"")</f>
        <v/>
      </c>
      <c r="AF44" s="48" t="str">
        <f>IF(AND('Mapa final'!$AI$64="Baja",'Mapa final'!$AK$64="Mayor"),CONCATENATE("R9C",'Mapa final'!$Y$64),"")</f>
        <v/>
      </c>
      <c r="AG44" s="49" t="str">
        <f>IF(AND('Mapa final'!$AI$65="Baja",'Mapa final'!$AK$65="Mayor"),CONCATENATE("R9C",'Mapa final'!$Y$65),"")</f>
        <v/>
      </c>
      <c r="AH44" s="50" t="str">
        <f>IF(AND('Mapa final'!$AI$60="Baja",'Mapa final'!$AK$60="Catastrófico"),CONCATENATE("R9C",'Mapa final'!$Y$60),"")</f>
        <v/>
      </c>
      <c r="AI44" s="51" t="str">
        <f>IF(AND('Mapa final'!$AI$61="Baja",'Mapa final'!$AK$61="Catastrófico"),CONCATENATE("R9C",'Mapa final'!$Y$61),"")</f>
        <v/>
      </c>
      <c r="AJ44" s="51" t="str">
        <f>IF(AND('Mapa final'!$AI$62="Baja",'Mapa final'!$AK$62="Catastrófico"),CONCATENATE("R9C",'Mapa final'!$Y$62),"")</f>
        <v/>
      </c>
      <c r="AK44" s="51" t="str">
        <f>IF(AND('Mapa final'!$AI$63="Baja",'Mapa final'!$AK$63="Catastrófico"),CONCATENATE("R9C",'Mapa final'!$Y$63),"")</f>
        <v/>
      </c>
      <c r="AL44" s="51" t="str">
        <f>IF(AND('Mapa final'!$AI$64="Baja",'Mapa final'!$AK$64="Catastrófico"),CONCATENATE("R9C",'Mapa final'!$Y$64),"")</f>
        <v/>
      </c>
      <c r="AM44" s="52" t="str">
        <f>IF(AND('Mapa final'!$AI$65="Baja",'Mapa final'!$AK$65="Catastrófico"),CONCATENATE("R9C",'Mapa final'!$Y$65),"")</f>
        <v/>
      </c>
      <c r="AN44" s="78"/>
      <c r="AO44" s="468"/>
      <c r="AP44" s="469"/>
      <c r="AQ44" s="469"/>
      <c r="AR44" s="469"/>
      <c r="AS44" s="469"/>
      <c r="AT44" s="470"/>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row>
    <row r="45" spans="1:80" ht="15.75" customHeight="1" thickBot="1" x14ac:dyDescent="0.3">
      <c r="A45" s="78"/>
      <c r="B45" s="349"/>
      <c r="C45" s="349"/>
      <c r="D45" s="350"/>
      <c r="E45" s="449"/>
      <c r="F45" s="450"/>
      <c r="G45" s="450"/>
      <c r="H45" s="450"/>
      <c r="I45" s="450"/>
      <c r="J45" s="74" t="str">
        <f>IF(AND('Mapa final'!$AI$66="Baja",'Mapa final'!$AK$66="Leve"),CONCATENATE("R10C",'Mapa final'!$Y$66),"")</f>
        <v/>
      </c>
      <c r="K45" s="75" t="str">
        <f>IF(AND('Mapa final'!$AI$67="Baja",'Mapa final'!$AK$67="Leve"),CONCATENATE("R10C",'Mapa final'!$Y$67),"")</f>
        <v/>
      </c>
      <c r="L45" s="75" t="str">
        <f>IF(AND('Mapa final'!$AI$68="Baja",'Mapa final'!$AK$68="Leve"),CONCATENATE("R10C",'Mapa final'!$Y$68),"")</f>
        <v/>
      </c>
      <c r="M45" s="75" t="str">
        <f>IF(AND('Mapa final'!$AI$69="Baja",'Mapa final'!$AK$69="Leve"),CONCATENATE("R10C",'Mapa final'!$Y$69),"")</f>
        <v/>
      </c>
      <c r="N45" s="75" t="str">
        <f>IF(AND('Mapa final'!$AI$70="Baja",'Mapa final'!$AK$70="Leve"),CONCATENATE("R10C",'Mapa final'!$Y$70),"")</f>
        <v/>
      </c>
      <c r="O45" s="76" t="str">
        <f>IF(AND('Mapa final'!$AI$71="Baja",'Mapa final'!$AK$71="Leve"),CONCATENATE("R10C",'Mapa final'!$Y$71),"")</f>
        <v/>
      </c>
      <c r="P45" s="62" t="str">
        <f>IF(AND('Mapa final'!$AI$66="Baja",'Mapa final'!$AK$66="Menor"),CONCATENATE("R10C",'Mapa final'!$Y$66),"")</f>
        <v/>
      </c>
      <c r="Q45" s="63" t="str">
        <f>IF(AND('Mapa final'!$AI$67="Baja",'Mapa final'!$AK$67="Menor"),CONCATENATE("R10C",'Mapa final'!$Y$67),"")</f>
        <v/>
      </c>
      <c r="R45" s="63" t="str">
        <f>IF(AND('Mapa final'!$AI$68="Baja",'Mapa final'!$AK$68="Menor"),CONCATENATE("R10C",'Mapa final'!$Y$68),"")</f>
        <v/>
      </c>
      <c r="S45" s="63" t="str">
        <f>IF(AND('Mapa final'!$AI$69="Baja",'Mapa final'!$AK$69="Menor"),CONCATENATE("R10C",'Mapa final'!$Y$69),"")</f>
        <v/>
      </c>
      <c r="T45" s="63" t="str">
        <f>IF(AND('Mapa final'!$AI$70="Baja",'Mapa final'!$AK$70="Menor"),CONCATENATE("R10C",'Mapa final'!$Y$70),"")</f>
        <v/>
      </c>
      <c r="U45" s="64" t="str">
        <f>IF(AND('Mapa final'!$AI$71="Baja",'Mapa final'!$AK$71="Menor"),CONCATENATE("R10C",'Mapa final'!$Y$71),"")</f>
        <v/>
      </c>
      <c r="V45" s="65" t="str">
        <f>IF(AND('Mapa final'!$AI$66="Baja",'Mapa final'!$AK$66="Moderado"),CONCATENATE("R10C",'Mapa final'!$Y$66),"")</f>
        <v/>
      </c>
      <c r="W45" s="66" t="str">
        <f>IF(AND('Mapa final'!$AI$67="Baja",'Mapa final'!$AK$67="Moderado"),CONCATENATE("R10C",'Mapa final'!$Y$67),"")</f>
        <v/>
      </c>
      <c r="X45" s="66" t="str">
        <f>IF(AND('Mapa final'!$AI$68="Baja",'Mapa final'!$AK$68="Moderado"),CONCATENATE("R10C",'Mapa final'!$Y$68),"")</f>
        <v/>
      </c>
      <c r="Y45" s="66" t="str">
        <f>IF(AND('Mapa final'!$AI$69="Baja",'Mapa final'!$AK$69="Moderado"),CONCATENATE("R10C",'Mapa final'!$Y$69),"")</f>
        <v/>
      </c>
      <c r="Z45" s="66" t="str">
        <f>IF(AND('Mapa final'!$AI$70="Baja",'Mapa final'!$AK$70="Moderado"),CONCATENATE("R10C",'Mapa final'!$Y$70),"")</f>
        <v/>
      </c>
      <c r="AA45" s="67" t="str">
        <f>IF(AND('Mapa final'!$AI$71="Baja",'Mapa final'!$AK$71="Moderado"),CONCATENATE("R10C",'Mapa final'!$Y$71),"")</f>
        <v/>
      </c>
      <c r="AB45" s="53" t="str">
        <f>IF(AND('Mapa final'!$AI$66="Baja",'Mapa final'!$AK$66="Mayor"),CONCATENATE("R10C",'Mapa final'!$Y$66),"")</f>
        <v/>
      </c>
      <c r="AC45" s="54" t="str">
        <f>IF(AND('Mapa final'!$AI$67="Baja",'Mapa final'!$AK$67="Mayor"),CONCATENATE("R10C",'Mapa final'!$Y$67),"")</f>
        <v/>
      </c>
      <c r="AD45" s="54" t="str">
        <f>IF(AND('Mapa final'!$AI$68="Baja",'Mapa final'!$AK$68="Mayor"),CONCATENATE("R10C",'Mapa final'!$Y$68),"")</f>
        <v/>
      </c>
      <c r="AE45" s="54" t="str">
        <f>IF(AND('Mapa final'!$AI$69="Baja",'Mapa final'!$AK$69="Mayor"),CONCATENATE("R10C",'Mapa final'!$Y$69),"")</f>
        <v/>
      </c>
      <c r="AF45" s="54" t="str">
        <f>IF(AND('Mapa final'!$AI$70="Baja",'Mapa final'!$AK$70="Mayor"),CONCATENATE("R10C",'Mapa final'!$Y$70),"")</f>
        <v/>
      </c>
      <c r="AG45" s="55" t="str">
        <f>IF(AND('Mapa final'!$AI$71="Baja",'Mapa final'!$AK$71="Mayor"),CONCATENATE("R10C",'Mapa final'!$Y$71),"")</f>
        <v/>
      </c>
      <c r="AH45" s="56" t="str">
        <f>IF(AND('Mapa final'!$AI$66="Baja",'Mapa final'!$AK$66="Catastrófico"),CONCATENATE("R10C",'Mapa final'!$Y$66),"")</f>
        <v/>
      </c>
      <c r="AI45" s="57" t="str">
        <f>IF(AND('Mapa final'!$AI$67="Baja",'Mapa final'!$AK$67="Catastrófico"),CONCATENATE("R10C",'Mapa final'!$Y$67),"")</f>
        <v/>
      </c>
      <c r="AJ45" s="57" t="str">
        <f>IF(AND('Mapa final'!$AI$68="Baja",'Mapa final'!$AK$68="Catastrófico"),CONCATENATE("R10C",'Mapa final'!$Y$68),"")</f>
        <v/>
      </c>
      <c r="AK45" s="57" t="str">
        <f>IF(AND('Mapa final'!$AI$69="Baja",'Mapa final'!$AK$69="Catastrófico"),CONCATENATE("R10C",'Mapa final'!$Y$69),"")</f>
        <v/>
      </c>
      <c r="AL45" s="57" t="str">
        <f>IF(AND('Mapa final'!$AI$70="Baja",'Mapa final'!$AK$70="Catastrófico"),CONCATENATE("R10C",'Mapa final'!$Y$70),"")</f>
        <v/>
      </c>
      <c r="AM45" s="58" t="str">
        <f>IF(AND('Mapa final'!$AI$71="Baja",'Mapa final'!$AK$71="Catastrófico"),CONCATENATE("R10C",'Mapa final'!$Y$71),"")</f>
        <v/>
      </c>
      <c r="AN45" s="78"/>
      <c r="AO45" s="471"/>
      <c r="AP45" s="472"/>
      <c r="AQ45" s="472"/>
      <c r="AR45" s="472"/>
      <c r="AS45" s="472"/>
      <c r="AT45" s="473"/>
    </row>
    <row r="46" spans="1:80" ht="46.5" customHeight="1" x14ac:dyDescent="0.35">
      <c r="A46" s="78"/>
      <c r="B46" s="349"/>
      <c r="C46" s="349"/>
      <c r="D46" s="350"/>
      <c r="E46" s="444" t="s">
        <v>156</v>
      </c>
      <c r="F46" s="445"/>
      <c r="G46" s="445"/>
      <c r="H46" s="445"/>
      <c r="I46" s="462"/>
      <c r="J46" s="68" t="str">
        <f>IF(AND('Mapa final'!$AI$11="Muy Baja",'Mapa final'!$AK$11="Leve"),CONCATENATE("R1C",'Mapa final'!$Y$11),"")</f>
        <v/>
      </c>
      <c r="K46" s="69" t="str">
        <f>IF(AND('Mapa final'!$AI$12="Muy Baja",'Mapa final'!$AK$12="Leve"),CONCATENATE("R1C",'Mapa final'!$Y$12),"")</f>
        <v/>
      </c>
      <c r="L46" s="69" t="str">
        <f>IF(AND('Mapa final'!$AI$13="Muy Baja",'Mapa final'!$AK$13="Leve"),CONCATENATE("R1C",'Mapa final'!$Y$13),"")</f>
        <v/>
      </c>
      <c r="M46" s="69" t="str">
        <f>IF(AND('Mapa final'!$AI$15="Muy Baja",'Mapa final'!$AK$15="Leve"),CONCATENATE("R1C",'Mapa final'!$Y$15),"")</f>
        <v/>
      </c>
      <c r="N46" s="69" t="str">
        <f>IF(AND('Mapa final'!$AI$16="Muy Baja",'Mapa final'!$AK$16="Leve"),CONCATENATE("R1C",'Mapa final'!$Y$16),"")</f>
        <v/>
      </c>
      <c r="O46" s="70" t="str">
        <f>IF(AND('Mapa final'!$AI$17="Muy Baja",'Mapa final'!$AK$17="Leve"),CONCATENATE("R1C",'Mapa final'!$Y$17),"")</f>
        <v/>
      </c>
      <c r="P46" s="68" t="str">
        <f>IF(AND('Mapa final'!$AI$11="Muy Baja",'Mapa final'!$AK$11="Menor"),CONCATENATE("R1C",'Mapa final'!$Y$11),"")</f>
        <v/>
      </c>
      <c r="Q46" s="69" t="str">
        <f>IF(AND('Mapa final'!$AI$12="Muy Baja",'Mapa final'!$AK$12="Menor"),CONCATENATE("R1C",'Mapa final'!$Y$12),"")</f>
        <v/>
      </c>
      <c r="R46" s="69" t="str">
        <f>IF(AND('Mapa final'!$AI$13="Muy Baja",'Mapa final'!$AK$13="Menor"),CONCATENATE("R1C",'Mapa final'!$Y$13),"")</f>
        <v/>
      </c>
      <c r="S46" s="69" t="str">
        <f>IF(AND('Mapa final'!$AI$15="Muy Baja",'Mapa final'!$AK$15="Menor"),CONCATENATE("R1C",'Mapa final'!$Y$15),"")</f>
        <v/>
      </c>
      <c r="T46" s="69" t="str">
        <f>IF(AND('Mapa final'!$AI$16="Muy Baja",'Mapa final'!$AK$16="Menor"),CONCATENATE("R1C",'Mapa final'!$Y$16),"")</f>
        <v/>
      </c>
      <c r="U46" s="70" t="str">
        <f>IF(AND('Mapa final'!$AI$17="Muy Baja",'Mapa final'!$AK$17="Menor"),CONCATENATE("R1C",'Mapa final'!$Y$17),"")</f>
        <v/>
      </c>
      <c r="V46" s="59" t="str">
        <f>IF(AND('Mapa final'!$AI$11="Muy Baja",'Mapa final'!$AK$11="Moderado"),CONCATENATE("R1C",'Mapa final'!$Y$11),"")</f>
        <v/>
      </c>
      <c r="W46" s="77" t="str">
        <f>IF(AND('Mapa final'!$AI$12="Muy Baja",'Mapa final'!$AK$12="Moderado"),CONCATENATE("R1C",'Mapa final'!$Y$12),"")</f>
        <v/>
      </c>
      <c r="X46" s="60" t="str">
        <f>IF(AND('Mapa final'!$AI$13="Muy Baja",'Mapa final'!$AK$13="Moderado"),CONCATENATE("R1C",'Mapa final'!$Y$13),"")</f>
        <v/>
      </c>
      <c r="Y46" s="60" t="str">
        <f>IF(AND('Mapa final'!$AI$15="Muy Baja",'Mapa final'!$AK$15="Moderado"),CONCATENATE("R1C",'Mapa final'!$Y$15),"")</f>
        <v>R1C4</v>
      </c>
      <c r="Z46" s="60" t="str">
        <f>IF(AND('Mapa final'!$AI$16="Muy Baja",'Mapa final'!$AK$16="Moderado"),CONCATENATE("R1C",'Mapa final'!$Y$16),"")</f>
        <v/>
      </c>
      <c r="AA46" s="61" t="str">
        <f>IF(AND('Mapa final'!$AI$17="Muy Baja",'Mapa final'!$AK$17="Moderado"),CONCATENATE("R1C",'Mapa final'!$Y$17),"")</f>
        <v/>
      </c>
      <c r="AB46" s="41" t="str">
        <f>IF(AND('Mapa final'!$AI$11="Muy Baja",'Mapa final'!$AK$11="Mayor"),CONCATENATE("R1C",'Mapa final'!$Y$11),"")</f>
        <v/>
      </c>
      <c r="AC46" s="42" t="str">
        <f>IF(AND('Mapa final'!$AI$12="Muy Baja",'Mapa final'!$AK$12="Mayor"),CONCATENATE("R1C",'Mapa final'!$Y$12),"")</f>
        <v/>
      </c>
      <c r="AD46" s="42" t="str">
        <f>IF(AND('Mapa final'!$AI$13="Muy Baja",'Mapa final'!$AK$13="Mayor"),CONCATENATE("R1C",'Mapa final'!$Y$13),"")</f>
        <v/>
      </c>
      <c r="AE46" s="42" t="str">
        <f>IF(AND('Mapa final'!$AI$15="Muy Baja",'Mapa final'!$AK$15="Mayor"),CONCATENATE("R1C",'Mapa final'!$Y$15),"")</f>
        <v/>
      </c>
      <c r="AF46" s="42" t="str">
        <f>IF(AND('Mapa final'!$AI$16="Muy Baja",'Mapa final'!$AK$16="Mayor"),CONCATENATE("R1C",'Mapa final'!$Y$16),"")</f>
        <v/>
      </c>
      <c r="AG46" s="43" t="str">
        <f>IF(AND('Mapa final'!$AI$17="Muy Baja",'Mapa final'!$AK$17="Mayor"),CONCATENATE("R1C",'Mapa final'!$Y$17),"")</f>
        <v/>
      </c>
      <c r="AH46" s="44" t="str">
        <f>IF(AND('Mapa final'!$AI$11="Muy Baja",'Mapa final'!$AK$11="Catastrófico"),CONCATENATE("R1C",'Mapa final'!$Y$11),"")</f>
        <v/>
      </c>
      <c r="AI46" s="45" t="str">
        <f>IF(AND('Mapa final'!$AI$12="Muy Baja",'Mapa final'!$AK$12="Catastrófico"),CONCATENATE("R1C",'Mapa final'!$Y$12),"")</f>
        <v/>
      </c>
      <c r="AJ46" s="45" t="str">
        <f>IF(AND('Mapa final'!$AI$13="Muy Baja",'Mapa final'!$AK$13="Catastrófico"),CONCATENATE("R1C",'Mapa final'!$Y$13),"")</f>
        <v/>
      </c>
      <c r="AK46" s="45" t="str">
        <f>IF(AND('Mapa final'!$AI$15="Muy Baja",'Mapa final'!$AK$15="Catastrófico"),CONCATENATE("R1C",'Mapa final'!$Y$15),"")</f>
        <v/>
      </c>
      <c r="AL46" s="45" t="str">
        <f>IF(AND('Mapa final'!$AI$16="Muy Baja",'Mapa final'!$AK$16="Catastrófico"),CONCATENATE("R1C",'Mapa final'!$Y$16),"")</f>
        <v/>
      </c>
      <c r="AM46" s="46" t="str">
        <f>IF(AND('Mapa final'!$AI$17="Muy Baja",'Mapa final'!$AK$17="Catastrófico"),CONCATENATE("R1C",'Mapa final'!$Y$17),"")</f>
        <v/>
      </c>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ht="46.5" customHeight="1" x14ac:dyDescent="0.25">
      <c r="A47" s="78"/>
      <c r="B47" s="349"/>
      <c r="C47" s="349"/>
      <c r="D47" s="350"/>
      <c r="E47" s="446"/>
      <c r="F47" s="447"/>
      <c r="G47" s="447"/>
      <c r="H47" s="447"/>
      <c r="I47" s="463"/>
      <c r="J47" s="71" t="str">
        <f>IF(AND('Mapa final'!$AI$18="Muy Baja",'Mapa final'!$AK$18="Leve"),CONCATENATE("R2C",'Mapa final'!$Y$18),"")</f>
        <v/>
      </c>
      <c r="K47" s="72" t="str">
        <f>IF(AND('Mapa final'!$AI$19="Muy Baja",'Mapa final'!$AK$19="Leve"),CONCATENATE("R2C",'Mapa final'!$Y$19),"")</f>
        <v/>
      </c>
      <c r="L47" s="72" t="str">
        <f>IF(AND('Mapa final'!$AI$20="Muy Baja",'Mapa final'!$AK$20="Leve"),CONCATENATE("R2C",'Mapa final'!$Y$20),"")</f>
        <v/>
      </c>
      <c r="M47" s="72" t="str">
        <f>IF(AND('Mapa final'!$AI$21="Muy Baja",'Mapa final'!$AK$21="Leve"),CONCATENATE("R2C",'Mapa final'!$Y$21),"")</f>
        <v/>
      </c>
      <c r="N47" s="72" t="str">
        <f>IF(AND('Mapa final'!$AI$22="Muy Baja",'Mapa final'!$AK$22="Leve"),CONCATENATE("R2C",'Mapa final'!$Y$22),"")</f>
        <v/>
      </c>
      <c r="O47" s="73" t="str">
        <f>IF(AND('Mapa final'!$AI$23="Muy Baja",'Mapa final'!$AK$23="Leve"),CONCATENATE("R2C",'Mapa final'!$Y$23),"")</f>
        <v/>
      </c>
      <c r="P47" s="71" t="str">
        <f>IF(AND('Mapa final'!$AI$18="Muy Baja",'Mapa final'!$AK$18="Menor"),CONCATENATE("R2C",'Mapa final'!$Y$18),"")</f>
        <v/>
      </c>
      <c r="Q47" s="72" t="str">
        <f>IF(AND('Mapa final'!$AI$19="Muy Baja",'Mapa final'!$AK$19="Menor"),CONCATENATE("R2C",'Mapa final'!$Y$19),"")</f>
        <v/>
      </c>
      <c r="R47" s="72" t="str">
        <f>IF(AND('Mapa final'!$AI$20="Muy Baja",'Mapa final'!$AK$20="Menor"),CONCATENATE("R2C",'Mapa final'!$Y$20),"")</f>
        <v/>
      </c>
      <c r="S47" s="72" t="str">
        <f>IF(AND('Mapa final'!$AI$21="Muy Baja",'Mapa final'!$AK$21="Menor"),CONCATENATE("R2C",'Mapa final'!$Y$21),"")</f>
        <v/>
      </c>
      <c r="T47" s="72" t="str">
        <f>IF(AND('Mapa final'!$AI$22="Muy Baja",'Mapa final'!$AK$22="Menor"),CONCATENATE("R2C",'Mapa final'!$Y$22),"")</f>
        <v/>
      </c>
      <c r="U47" s="73" t="str">
        <f>IF(AND('Mapa final'!$AI$23="Muy Baja",'Mapa final'!$AK$23="Menor"),CONCATENATE("R2C",'Mapa final'!$Y$23),"")</f>
        <v/>
      </c>
      <c r="V47" s="62" t="str">
        <f>IF(AND('Mapa final'!$AI$18="Muy Baja",'Mapa final'!$AK$18="Moderado"),CONCATENATE("R2C",'Mapa final'!$Y$18),"")</f>
        <v/>
      </c>
      <c r="W47" s="63" t="str">
        <f>IF(AND('Mapa final'!$AI$19="Muy Baja",'Mapa final'!$AK$19="Moderado"),CONCATENATE("R2C",'Mapa final'!$Y$19),"")</f>
        <v/>
      </c>
      <c r="X47" s="63" t="str">
        <f>IF(AND('Mapa final'!$AI$20="Muy Baja",'Mapa final'!$AK$20="Moderado"),CONCATENATE("R2C",'Mapa final'!$Y$20),"")</f>
        <v/>
      </c>
      <c r="Y47" s="63" t="str">
        <f>IF(AND('Mapa final'!$AI$21="Muy Baja",'Mapa final'!$AK$21="Moderado"),CONCATENATE("R2C",'Mapa final'!$Y$21),"")</f>
        <v/>
      </c>
      <c r="Z47" s="63" t="str">
        <f>IF(AND('Mapa final'!$AI$22="Muy Baja",'Mapa final'!$AK$22="Moderado"),CONCATENATE("R2C",'Mapa final'!$Y$22),"")</f>
        <v/>
      </c>
      <c r="AA47" s="64" t="str">
        <f>IF(AND('Mapa final'!$AI$23="Muy Baja",'Mapa final'!$AK$23="Moderado"),CONCATENATE("R2C",'Mapa final'!$Y$23),"")</f>
        <v/>
      </c>
      <c r="AB47" s="47" t="str">
        <f>IF(AND('Mapa final'!$AI$18="Muy Baja",'Mapa final'!$AK$18="Mayor"),CONCATENATE("R2C",'Mapa final'!$Y$18),"")</f>
        <v/>
      </c>
      <c r="AC47" s="48" t="str">
        <f>IF(AND('Mapa final'!$AI$19="Muy Baja",'Mapa final'!$AK$19="Mayor"),CONCATENATE("R2C",'Mapa final'!$Y$19),"")</f>
        <v/>
      </c>
      <c r="AD47" s="48" t="str">
        <f>IF(AND('Mapa final'!$AI$20="Muy Baja",'Mapa final'!$AK$20="Mayor"),CONCATENATE("R2C",'Mapa final'!$Y$20),"")</f>
        <v/>
      </c>
      <c r="AE47" s="48" t="str">
        <f>IF(AND('Mapa final'!$AI$21="Muy Baja",'Mapa final'!$AK$21="Mayor"),CONCATENATE("R2C",'Mapa final'!$Y$21),"")</f>
        <v/>
      </c>
      <c r="AF47" s="48" t="str">
        <f>IF(AND('Mapa final'!$AI$22="Muy Baja",'Mapa final'!$AK$22="Mayor"),CONCATENATE("R2C",'Mapa final'!$Y$22),"")</f>
        <v/>
      </c>
      <c r="AG47" s="49" t="str">
        <f>IF(AND('Mapa final'!$AI$23="Muy Baja",'Mapa final'!$AK$23="Mayor"),CONCATENATE("R2C",'Mapa final'!$Y$23),"")</f>
        <v/>
      </c>
      <c r="AH47" s="50" t="str">
        <f>IF(AND('Mapa final'!$AI$18="Muy Baja",'Mapa final'!$AK$18="Catastrófico"),CONCATENATE("R2C",'Mapa final'!$Y$18),"")</f>
        <v/>
      </c>
      <c r="AI47" s="51" t="str">
        <f>IF(AND('Mapa final'!$AI$19="Muy Baja",'Mapa final'!$AK$19="Catastrófico"),CONCATENATE("R2C",'Mapa final'!$Y$19),"")</f>
        <v/>
      </c>
      <c r="AJ47" s="51" t="str">
        <f>IF(AND('Mapa final'!$AI$20="Muy Baja",'Mapa final'!$AK$20="Catastrófico"),CONCATENATE("R2C",'Mapa final'!$Y$20),"")</f>
        <v/>
      </c>
      <c r="AK47" s="51" t="str">
        <f>IF(AND('Mapa final'!$AI$21="Muy Baja",'Mapa final'!$AK$21="Catastrófico"),CONCATENATE("R2C",'Mapa final'!$Y$21),"")</f>
        <v/>
      </c>
      <c r="AL47" s="51" t="str">
        <f>IF(AND('Mapa final'!$AI$22="Muy Baja",'Mapa final'!$AK$22="Catastrófico"),CONCATENATE("R2C",'Mapa final'!$Y$22),"")</f>
        <v/>
      </c>
      <c r="AM47" s="52" t="str">
        <f>IF(AND('Mapa final'!$AI$23="Muy Baja",'Mapa final'!$AK$23="Catastrófico"),CONCATENATE("R2C",'Mapa final'!$Y$23),"")</f>
        <v/>
      </c>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ht="15" customHeight="1" x14ac:dyDescent="0.25">
      <c r="A48" s="78"/>
      <c r="B48" s="349"/>
      <c r="C48" s="349"/>
      <c r="D48" s="350"/>
      <c r="E48" s="446"/>
      <c r="F48" s="447"/>
      <c r="G48" s="447"/>
      <c r="H48" s="447"/>
      <c r="I48" s="463"/>
      <c r="J48" s="71" t="str">
        <f>IF(AND('Mapa final'!$AI$24="Muy Baja",'Mapa final'!$AK$24="Leve"),CONCATENATE("R3C",'Mapa final'!$Y$24),"")</f>
        <v/>
      </c>
      <c r="K48" s="72" t="str">
        <f>IF(AND('Mapa final'!$AI$25="Muy Baja",'Mapa final'!$AK$25="Leve"),CONCATENATE("R3C",'Mapa final'!$Y$25),"")</f>
        <v/>
      </c>
      <c r="L48" s="72" t="str">
        <f>IF(AND('Mapa final'!$AI$26="Muy Baja",'Mapa final'!$AK$26="Leve"),CONCATENATE("R3C",'Mapa final'!$Y$26),"")</f>
        <v/>
      </c>
      <c r="M48" s="72" t="str">
        <f>IF(AND('Mapa final'!$AI$27="Muy Baja",'Mapa final'!$AK$27="Leve"),CONCATENATE("R3C",'Mapa final'!$Y$27),"")</f>
        <v/>
      </c>
      <c r="N48" s="72" t="str">
        <f>IF(AND('Mapa final'!$AI$28="Muy Baja",'Mapa final'!$AK$28="Leve"),CONCATENATE("R3C",'Mapa final'!$Y$28),"")</f>
        <v/>
      </c>
      <c r="O48" s="73" t="str">
        <f>IF(AND('Mapa final'!$AI$29="Muy Baja",'Mapa final'!$AK$29="Leve"),CONCATENATE("R3C",'Mapa final'!$Y$29),"")</f>
        <v/>
      </c>
      <c r="P48" s="71" t="str">
        <f>IF(AND('Mapa final'!$AI$24="Muy Baja",'Mapa final'!$AK$24="Menor"),CONCATENATE("R3C",'Mapa final'!$Y$24),"")</f>
        <v/>
      </c>
      <c r="Q48" s="72" t="str">
        <f>IF(AND('Mapa final'!$AI$25="Muy Baja",'Mapa final'!$AK$25="Menor"),CONCATENATE("R3C",'Mapa final'!$Y$25),"")</f>
        <v/>
      </c>
      <c r="R48" s="72" t="str">
        <f>IF(AND('Mapa final'!$AI$26="Muy Baja",'Mapa final'!$AK$26="Menor"),CONCATENATE("R3C",'Mapa final'!$Y$26),"")</f>
        <v/>
      </c>
      <c r="S48" s="72" t="str">
        <f>IF(AND('Mapa final'!$AI$27="Muy Baja",'Mapa final'!$AK$27="Menor"),CONCATENATE("R3C",'Mapa final'!$Y$27),"")</f>
        <v/>
      </c>
      <c r="T48" s="72" t="str">
        <f>IF(AND('Mapa final'!$AI$28="Muy Baja",'Mapa final'!$AK$28="Menor"),CONCATENATE("R3C",'Mapa final'!$Y$28),"")</f>
        <v/>
      </c>
      <c r="U48" s="73" t="str">
        <f>IF(AND('Mapa final'!$AI$29="Muy Baja",'Mapa final'!$AK$29="Menor"),CONCATENATE("R3C",'Mapa final'!$Y$29),"")</f>
        <v/>
      </c>
      <c r="V48" s="62" t="str">
        <f>IF(AND('Mapa final'!$AI$24="Muy Baja",'Mapa final'!$AK$24="Moderado"),CONCATENATE("R3C",'Mapa final'!$Y$24),"")</f>
        <v/>
      </c>
      <c r="W48" s="63" t="str">
        <f>IF(AND('Mapa final'!$AI$25="Muy Baja",'Mapa final'!$AK$25="Moderado"),CONCATENATE("R3C",'Mapa final'!$Y$25),"")</f>
        <v/>
      </c>
      <c r="X48" s="63" t="str">
        <f>IF(AND('Mapa final'!$AI$26="Muy Baja",'Mapa final'!$AK$26="Moderado"),CONCATENATE("R3C",'Mapa final'!$Y$26),"")</f>
        <v/>
      </c>
      <c r="Y48" s="63" t="str">
        <f>IF(AND('Mapa final'!$AI$27="Muy Baja",'Mapa final'!$AK$27="Moderado"),CONCATENATE("R3C",'Mapa final'!$Y$27),"")</f>
        <v/>
      </c>
      <c r="Z48" s="63" t="str">
        <f>IF(AND('Mapa final'!$AI$28="Muy Baja",'Mapa final'!$AK$28="Moderado"),CONCATENATE("R3C",'Mapa final'!$Y$28),"")</f>
        <v/>
      </c>
      <c r="AA48" s="64" t="str">
        <f>IF(AND('Mapa final'!$AI$29="Muy Baja",'Mapa final'!$AK$29="Moderado"),CONCATENATE("R3C",'Mapa final'!$Y$29),"")</f>
        <v/>
      </c>
      <c r="AB48" s="47" t="str">
        <f>IF(AND('Mapa final'!$AI$24="Muy Baja",'Mapa final'!$AK$24="Mayor"),CONCATENATE("R3C",'Mapa final'!$Y$24),"")</f>
        <v/>
      </c>
      <c r="AC48" s="48" t="str">
        <f>IF(AND('Mapa final'!$AI$25="Muy Baja",'Mapa final'!$AK$25="Mayor"),CONCATENATE("R3C",'Mapa final'!$Y$25),"")</f>
        <v/>
      </c>
      <c r="AD48" s="48" t="str">
        <f>IF(AND('Mapa final'!$AI$26="Muy Baja",'Mapa final'!$AK$26="Mayor"),CONCATENATE("R3C",'Mapa final'!$Y$26),"")</f>
        <v/>
      </c>
      <c r="AE48" s="48" t="str">
        <f>IF(AND('Mapa final'!$AI$27="Muy Baja",'Mapa final'!$AK$27="Mayor"),CONCATENATE("R3C",'Mapa final'!$Y$27),"")</f>
        <v/>
      </c>
      <c r="AF48" s="48" t="str">
        <f>IF(AND('Mapa final'!$AI$28="Muy Baja",'Mapa final'!$AK$28="Mayor"),CONCATENATE("R3C",'Mapa final'!$Y$28),"")</f>
        <v/>
      </c>
      <c r="AG48" s="49" t="str">
        <f>IF(AND('Mapa final'!$AI$29="Muy Baja",'Mapa final'!$AK$29="Mayor"),CONCATENATE("R3C",'Mapa final'!$Y$29),"")</f>
        <v/>
      </c>
      <c r="AH48" s="50" t="str">
        <f>IF(AND('Mapa final'!$AI$24="Muy Baja",'Mapa final'!$AK$24="Catastrófico"),CONCATENATE("R3C",'Mapa final'!$Y$24),"")</f>
        <v/>
      </c>
      <c r="AI48" s="51" t="str">
        <f>IF(AND('Mapa final'!$AI$25="Muy Baja",'Mapa final'!$AK$25="Catastrófico"),CONCATENATE("R3C",'Mapa final'!$Y$25),"")</f>
        <v/>
      </c>
      <c r="AJ48" s="51" t="str">
        <f>IF(AND('Mapa final'!$AI$26="Muy Baja",'Mapa final'!$AK$26="Catastrófico"),CONCATENATE("R3C",'Mapa final'!$Y$26),"")</f>
        <v/>
      </c>
      <c r="AK48" s="51" t="str">
        <f>IF(AND('Mapa final'!$AI$27="Muy Baja",'Mapa final'!$AK$27="Catastrófico"),CONCATENATE("R3C",'Mapa final'!$Y$27),"")</f>
        <v/>
      </c>
      <c r="AL48" s="51" t="str">
        <f>IF(AND('Mapa final'!$AI$28="Muy Baja",'Mapa final'!$AK$28="Catastrófico"),CONCATENATE("R3C",'Mapa final'!$Y$28),"")</f>
        <v/>
      </c>
      <c r="AM48" s="52" t="str">
        <f>IF(AND('Mapa final'!$AI$29="Muy Baja",'Mapa final'!$AK$29="Catastrófico"),CONCATENATE("R3C",'Mapa final'!$Y$29),"")</f>
        <v/>
      </c>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ht="15" customHeight="1" x14ac:dyDescent="0.25">
      <c r="A49" s="78"/>
      <c r="B49" s="349"/>
      <c r="C49" s="349"/>
      <c r="D49" s="350"/>
      <c r="E49" s="448"/>
      <c r="F49" s="447"/>
      <c r="G49" s="447"/>
      <c r="H49" s="447"/>
      <c r="I49" s="463"/>
      <c r="J49" s="71" t="str">
        <f>IF(AND('Mapa final'!$AI$30="Muy Baja",'Mapa final'!$AK$30="Leve"),CONCATENATE("R4C",'Mapa final'!$Y$30),"")</f>
        <v/>
      </c>
      <c r="K49" s="72" t="str">
        <f>IF(AND('Mapa final'!$AI$31="Muy Baja",'Mapa final'!$AK$31="Leve"),CONCATENATE("R4C",'Mapa final'!$Y$31),"")</f>
        <v/>
      </c>
      <c r="L49" s="72" t="str">
        <f>IF(AND('Mapa final'!$AI$32="Muy Baja",'Mapa final'!$AK$32="Leve"),CONCATENATE("R4C",'Mapa final'!$Y$32),"")</f>
        <v/>
      </c>
      <c r="M49" s="72" t="str">
        <f>IF(AND('Mapa final'!$AI$33="Muy Baja",'Mapa final'!$AK$33="Leve"),CONCATENATE("R4C",'Mapa final'!$Y$33),"")</f>
        <v/>
      </c>
      <c r="N49" s="72" t="str">
        <f>IF(AND('Mapa final'!$AI$34="Muy Baja",'Mapa final'!$AK$34="Leve"),CONCATENATE("R4C",'Mapa final'!$Y$34),"")</f>
        <v/>
      </c>
      <c r="O49" s="73" t="str">
        <f>IF(AND('Mapa final'!$AI$35="Muy Baja",'Mapa final'!$AK$35="Leve"),CONCATENATE("R4C",'Mapa final'!$Y$35),"")</f>
        <v/>
      </c>
      <c r="P49" s="71" t="str">
        <f>IF(AND('Mapa final'!$AI$30="Muy Baja",'Mapa final'!$AK$30="Menor"),CONCATENATE("R4C",'Mapa final'!$Y$30),"")</f>
        <v/>
      </c>
      <c r="Q49" s="72" t="str">
        <f>IF(AND('Mapa final'!$AI$31="Muy Baja",'Mapa final'!$AK$31="Menor"),CONCATENATE("R4C",'Mapa final'!$Y$31),"")</f>
        <v/>
      </c>
      <c r="R49" s="72" t="str">
        <f>IF(AND('Mapa final'!$AI$32="Muy Baja",'Mapa final'!$AK$32="Menor"),CONCATENATE("R4C",'Mapa final'!$Y$32),"")</f>
        <v/>
      </c>
      <c r="S49" s="72" t="str">
        <f>IF(AND('Mapa final'!$AI$33="Muy Baja",'Mapa final'!$AK$33="Menor"),CONCATENATE("R4C",'Mapa final'!$Y$33),"")</f>
        <v/>
      </c>
      <c r="T49" s="72" t="str">
        <f>IF(AND('Mapa final'!$AI$34="Muy Baja",'Mapa final'!$AK$34="Menor"),CONCATENATE("R4C",'Mapa final'!$Y$34),"")</f>
        <v/>
      </c>
      <c r="U49" s="73" t="str">
        <f>IF(AND('Mapa final'!$AI$35="Muy Baja",'Mapa final'!$AK$35="Menor"),CONCATENATE("R4C",'Mapa final'!$Y$35),"")</f>
        <v/>
      </c>
      <c r="V49" s="62" t="str">
        <f>IF(AND('Mapa final'!$AI$30="Muy Baja",'Mapa final'!$AK$30="Moderado"),CONCATENATE("R4C",'Mapa final'!$Y$30),"")</f>
        <v/>
      </c>
      <c r="W49" s="63" t="str">
        <f>IF(AND('Mapa final'!$AI$31="Muy Baja",'Mapa final'!$AK$31="Moderado"),CONCATENATE("R4C",'Mapa final'!$Y$31),"")</f>
        <v/>
      </c>
      <c r="X49" s="63" t="str">
        <f>IF(AND('Mapa final'!$AI$32="Muy Baja",'Mapa final'!$AK$32="Moderado"),CONCATENATE("R4C",'Mapa final'!$Y$32),"")</f>
        <v/>
      </c>
      <c r="Y49" s="63" t="str">
        <f>IF(AND('Mapa final'!$AI$33="Muy Baja",'Mapa final'!$AK$33="Moderado"),CONCATENATE("R4C",'Mapa final'!$Y$33),"")</f>
        <v/>
      </c>
      <c r="Z49" s="63" t="str">
        <f>IF(AND('Mapa final'!$AI$34="Muy Baja",'Mapa final'!$AK$34="Moderado"),CONCATENATE("R4C",'Mapa final'!$Y$34),"")</f>
        <v/>
      </c>
      <c r="AA49" s="64" t="str">
        <f>IF(AND('Mapa final'!$AI$35="Muy Baja",'Mapa final'!$AK$35="Moderado"),CONCATENATE("R4C",'Mapa final'!$Y$35),"")</f>
        <v/>
      </c>
      <c r="AB49" s="47" t="str">
        <f>IF(AND('Mapa final'!$AI$30="Muy Baja",'Mapa final'!$AK$30="Mayor"),CONCATENATE("R4C",'Mapa final'!$Y$30),"")</f>
        <v/>
      </c>
      <c r="AC49" s="48" t="str">
        <f>IF(AND('Mapa final'!$AI$31="Muy Baja",'Mapa final'!$AK$31="Mayor"),CONCATENATE("R4C",'Mapa final'!$Y$31),"")</f>
        <v/>
      </c>
      <c r="AD49" s="48" t="str">
        <f>IF(AND('Mapa final'!$AI$32="Muy Baja",'Mapa final'!$AK$32="Mayor"),CONCATENATE("R4C",'Mapa final'!$Y$32),"")</f>
        <v/>
      </c>
      <c r="AE49" s="48" t="str">
        <f>IF(AND('Mapa final'!$AI$33="Muy Baja",'Mapa final'!$AK$33="Mayor"),CONCATENATE("R4C",'Mapa final'!$Y$33),"")</f>
        <v/>
      </c>
      <c r="AF49" s="48" t="str">
        <f>IF(AND('Mapa final'!$AI$34="Muy Baja",'Mapa final'!$AK$34="Mayor"),CONCATENATE("R4C",'Mapa final'!$Y$34),"")</f>
        <v/>
      </c>
      <c r="AG49" s="49" t="str">
        <f>IF(AND('Mapa final'!$AI$35="Muy Baja",'Mapa final'!$AK$35="Mayor"),CONCATENATE("R4C",'Mapa final'!$Y$35),"")</f>
        <v/>
      </c>
      <c r="AH49" s="50" t="str">
        <f>IF(AND('Mapa final'!$AI$30="Muy Baja",'Mapa final'!$AK$30="Catastrófico"),CONCATENATE("R4C",'Mapa final'!$Y$30),"")</f>
        <v/>
      </c>
      <c r="AI49" s="51" t="str">
        <f>IF(AND('Mapa final'!$AI$31="Muy Baja",'Mapa final'!$AK$31="Catastrófico"),CONCATENATE("R4C",'Mapa final'!$Y$31),"")</f>
        <v/>
      </c>
      <c r="AJ49" s="51" t="str">
        <f>IF(AND('Mapa final'!$AI$32="Muy Baja",'Mapa final'!$AK$32="Catastrófico"),CONCATENATE("R4C",'Mapa final'!$Y$32),"")</f>
        <v/>
      </c>
      <c r="AK49" s="51" t="str">
        <f>IF(AND('Mapa final'!$AI$33="Muy Baja",'Mapa final'!$AK$33="Catastrófico"),CONCATENATE("R4C",'Mapa final'!$Y$33),"")</f>
        <v/>
      </c>
      <c r="AL49" s="51" t="str">
        <f>IF(AND('Mapa final'!$AI$34="Muy Baja",'Mapa final'!$AK$34="Catastrófico"),CONCATENATE("R4C",'Mapa final'!$Y$34),"")</f>
        <v/>
      </c>
      <c r="AM49" s="52" t="str">
        <f>IF(AND('Mapa final'!$AI$35="Muy Baja",'Mapa final'!$AK$35="Catastrófico"),CONCATENATE("R4C",'Mapa final'!$Y$35),"")</f>
        <v/>
      </c>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ht="15" customHeight="1" x14ac:dyDescent="0.25">
      <c r="A50" s="78"/>
      <c r="B50" s="349"/>
      <c r="C50" s="349"/>
      <c r="D50" s="350"/>
      <c r="E50" s="448"/>
      <c r="F50" s="447"/>
      <c r="G50" s="447"/>
      <c r="H50" s="447"/>
      <c r="I50" s="463"/>
      <c r="J50" s="71" t="str">
        <f>IF(AND('Mapa final'!$AI$36="Muy Baja",'Mapa final'!$AK$36="Leve"),CONCATENATE("R5C",'Mapa final'!$Y$36),"")</f>
        <v/>
      </c>
      <c r="K50" s="72" t="str">
        <f>IF(AND('Mapa final'!$AI$37="Muy Baja",'Mapa final'!$AK$37="Leve"),CONCATENATE("R5C",'Mapa final'!$Y$37),"")</f>
        <v/>
      </c>
      <c r="L50" s="72" t="str">
        <f>IF(AND('Mapa final'!$AI$38="Muy Baja",'Mapa final'!$AK$38="Leve"),CONCATENATE("R5C",'Mapa final'!$Y$38),"")</f>
        <v/>
      </c>
      <c r="M50" s="72" t="str">
        <f>IF(AND('Mapa final'!$AI$39="Muy Baja",'Mapa final'!$AK$39="Leve"),CONCATENATE("R5C",'Mapa final'!$Y$39),"")</f>
        <v/>
      </c>
      <c r="N50" s="72" t="str">
        <f>IF(AND('Mapa final'!$AI$40="Muy Baja",'Mapa final'!$AK$40="Leve"),CONCATENATE("R5C",'Mapa final'!$Y$40),"")</f>
        <v/>
      </c>
      <c r="O50" s="73" t="str">
        <f>IF(AND('Mapa final'!$AI$41="Muy Baja",'Mapa final'!$AK$41="Leve"),CONCATENATE("R5C",'Mapa final'!$Y$41),"")</f>
        <v/>
      </c>
      <c r="P50" s="71" t="str">
        <f>IF(AND('Mapa final'!$AI$36="Muy Baja",'Mapa final'!$AK$36="Menor"),CONCATENATE("R5C",'Mapa final'!$Y$36),"")</f>
        <v/>
      </c>
      <c r="Q50" s="72" t="str">
        <f>IF(AND('Mapa final'!$AI$37="Muy Baja",'Mapa final'!$AK$37="Menor"),CONCATENATE("R5C",'Mapa final'!$Y$37),"")</f>
        <v/>
      </c>
      <c r="R50" s="72" t="str">
        <f>IF(AND('Mapa final'!$AI$38="Muy Baja",'Mapa final'!$AK$38="Menor"),CONCATENATE("R5C",'Mapa final'!$Y$38),"")</f>
        <v/>
      </c>
      <c r="S50" s="72" t="str">
        <f>IF(AND('Mapa final'!$AI$39="Muy Baja",'Mapa final'!$AK$39="Menor"),CONCATENATE("R5C",'Mapa final'!$Y$39),"")</f>
        <v/>
      </c>
      <c r="T50" s="72" t="str">
        <f>IF(AND('Mapa final'!$AI$40="Muy Baja",'Mapa final'!$AK$40="Menor"),CONCATENATE("R5C",'Mapa final'!$Y$40),"")</f>
        <v/>
      </c>
      <c r="U50" s="73" t="str">
        <f>IF(AND('Mapa final'!$AI$41="Muy Baja",'Mapa final'!$AK$41="Menor"),CONCATENATE("R5C",'Mapa final'!$Y$41),"")</f>
        <v/>
      </c>
      <c r="V50" s="62" t="str">
        <f>IF(AND('Mapa final'!$AI$36="Muy Baja",'Mapa final'!$AK$36="Moderado"),CONCATENATE("R5C",'Mapa final'!$Y$36),"")</f>
        <v/>
      </c>
      <c r="W50" s="63" t="str">
        <f>IF(AND('Mapa final'!$AI$37="Muy Baja",'Mapa final'!$AK$37="Moderado"),CONCATENATE("R5C",'Mapa final'!$Y$37),"")</f>
        <v/>
      </c>
      <c r="X50" s="63" t="str">
        <f>IF(AND('Mapa final'!$AI$38="Muy Baja",'Mapa final'!$AK$38="Moderado"),CONCATENATE("R5C",'Mapa final'!$Y$38),"")</f>
        <v/>
      </c>
      <c r="Y50" s="63" t="str">
        <f>IF(AND('Mapa final'!$AI$39="Muy Baja",'Mapa final'!$AK$39="Moderado"),CONCATENATE("R5C",'Mapa final'!$Y$39),"")</f>
        <v/>
      </c>
      <c r="Z50" s="63" t="str">
        <f>IF(AND('Mapa final'!$AI$40="Muy Baja",'Mapa final'!$AK$40="Moderado"),CONCATENATE("R5C",'Mapa final'!$Y$40),"")</f>
        <v/>
      </c>
      <c r="AA50" s="64" t="str">
        <f>IF(AND('Mapa final'!$AI$41="Muy Baja",'Mapa final'!$AK$41="Moderado"),CONCATENATE("R5C",'Mapa final'!$Y$41),"")</f>
        <v/>
      </c>
      <c r="AB50" s="47" t="str">
        <f>IF(AND('Mapa final'!$AI$36="Muy Baja",'Mapa final'!$AK$36="Mayor"),CONCATENATE("R5C",'Mapa final'!$Y$36),"")</f>
        <v/>
      </c>
      <c r="AC50" s="48" t="str">
        <f>IF(AND('Mapa final'!$AI$37="Muy Baja",'Mapa final'!$AK$37="Mayor"),CONCATENATE("R5C",'Mapa final'!$Y$37),"")</f>
        <v/>
      </c>
      <c r="AD50" s="48" t="str">
        <f>IF(AND('Mapa final'!$AI$38="Muy Baja",'Mapa final'!$AK$38="Mayor"),CONCATENATE("R5C",'Mapa final'!$Y$38),"")</f>
        <v/>
      </c>
      <c r="AE50" s="48" t="str">
        <f>IF(AND('Mapa final'!$AI$39="Muy Baja",'Mapa final'!$AK$39="Mayor"),CONCATENATE("R5C",'Mapa final'!$Y$39),"")</f>
        <v/>
      </c>
      <c r="AF50" s="48" t="str">
        <f>IF(AND('Mapa final'!$AI$40="Muy Baja",'Mapa final'!$AK$40="Mayor"),CONCATENATE("R5C",'Mapa final'!$Y$40),"")</f>
        <v/>
      </c>
      <c r="AG50" s="49" t="str">
        <f>IF(AND('Mapa final'!$AI$41="Muy Baja",'Mapa final'!$AK$41="Mayor"),CONCATENATE("R5C",'Mapa final'!$Y$41),"")</f>
        <v/>
      </c>
      <c r="AH50" s="50" t="str">
        <f>IF(AND('Mapa final'!$AI$36="Muy Baja",'Mapa final'!$AK$36="Catastrófico"),CONCATENATE("R5C",'Mapa final'!$Y$36),"")</f>
        <v/>
      </c>
      <c r="AI50" s="51" t="str">
        <f>IF(AND('Mapa final'!$AI$37="Muy Baja",'Mapa final'!$AK$37="Catastrófico"),CONCATENATE("R5C",'Mapa final'!$Y$37),"")</f>
        <v/>
      </c>
      <c r="AJ50" s="51" t="str">
        <f>IF(AND('Mapa final'!$AI$38="Muy Baja",'Mapa final'!$AK$38="Catastrófico"),CONCATENATE("R5C",'Mapa final'!$Y$38),"")</f>
        <v/>
      </c>
      <c r="AK50" s="51" t="str">
        <f>IF(AND('Mapa final'!$AI$39="Muy Baja",'Mapa final'!$AK$39="Catastrófico"),CONCATENATE("R5C",'Mapa final'!$Y$39),"")</f>
        <v/>
      </c>
      <c r="AL50" s="51" t="str">
        <f>IF(AND('Mapa final'!$AI$40="Muy Baja",'Mapa final'!$AK$40="Catastrófico"),CONCATENATE("R5C",'Mapa final'!$Y$40),"")</f>
        <v/>
      </c>
      <c r="AM50" s="52" t="str">
        <f>IF(AND('Mapa final'!$AI$41="Muy Baja",'Mapa final'!$AK$41="Catastrófico"),CONCATENATE("R5C",'Mapa final'!$Y$41),"")</f>
        <v/>
      </c>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ht="15" customHeight="1" x14ac:dyDescent="0.25">
      <c r="A51" s="78"/>
      <c r="B51" s="349"/>
      <c r="C51" s="349"/>
      <c r="D51" s="350"/>
      <c r="E51" s="448"/>
      <c r="F51" s="447"/>
      <c r="G51" s="447"/>
      <c r="H51" s="447"/>
      <c r="I51" s="463"/>
      <c r="J51" s="71" t="str">
        <f>IF(AND('Mapa final'!$AI$42="Muy Baja",'Mapa final'!$AK$42="Leve"),CONCATENATE("R6C",'Mapa final'!$Y$42),"")</f>
        <v/>
      </c>
      <c r="K51" s="72" t="str">
        <f>IF(AND('Mapa final'!$AI$43="Muy Baja",'Mapa final'!$AK$43="Leve"),CONCATENATE("R6C",'Mapa final'!$Y$43),"")</f>
        <v/>
      </c>
      <c r="L51" s="72" t="str">
        <f>IF(AND('Mapa final'!$AI$44="Muy Baja",'Mapa final'!$AK$44="Leve"),CONCATENATE("R6C",'Mapa final'!$Y$44),"")</f>
        <v/>
      </c>
      <c r="M51" s="72" t="str">
        <f>IF(AND('Mapa final'!$AI$45="Muy Baja",'Mapa final'!$AK$45="Leve"),CONCATENATE("R6C",'Mapa final'!$Y$45),"")</f>
        <v/>
      </c>
      <c r="N51" s="72" t="str">
        <f>IF(AND('Mapa final'!$AI$46="Muy Baja",'Mapa final'!$AK$46="Leve"),CONCATENATE("R6C",'Mapa final'!$Y$46),"")</f>
        <v/>
      </c>
      <c r="O51" s="73" t="str">
        <f>IF(AND('Mapa final'!$AI$47="Muy Baja",'Mapa final'!$AK$47="Leve"),CONCATENATE("R6C",'Mapa final'!$Y$47),"")</f>
        <v/>
      </c>
      <c r="P51" s="71" t="str">
        <f>IF(AND('Mapa final'!$AI$42="Muy Baja",'Mapa final'!$AK$42="Menor"),CONCATENATE("R6C",'Mapa final'!$Y$42),"")</f>
        <v/>
      </c>
      <c r="Q51" s="72" t="str">
        <f>IF(AND('Mapa final'!$AI$43="Muy Baja",'Mapa final'!$AK$43="Menor"),CONCATENATE("R6C",'Mapa final'!$Y$43),"")</f>
        <v/>
      </c>
      <c r="R51" s="72" t="str">
        <f>IF(AND('Mapa final'!$AI$44="Muy Baja",'Mapa final'!$AK$44="Menor"),CONCATENATE("R6C",'Mapa final'!$Y$44),"")</f>
        <v/>
      </c>
      <c r="S51" s="72" t="str">
        <f>IF(AND('Mapa final'!$AI$45="Muy Baja",'Mapa final'!$AK$45="Menor"),CONCATENATE("R6C",'Mapa final'!$Y$45),"")</f>
        <v/>
      </c>
      <c r="T51" s="72" t="str">
        <f>IF(AND('Mapa final'!$AI$46="Muy Baja",'Mapa final'!$AK$46="Menor"),CONCATENATE("R6C",'Mapa final'!$Y$46),"")</f>
        <v/>
      </c>
      <c r="U51" s="73" t="str">
        <f>IF(AND('Mapa final'!$AI$47="Muy Baja",'Mapa final'!$AK$47="Menor"),CONCATENATE("R6C",'Mapa final'!$Y$47),"")</f>
        <v/>
      </c>
      <c r="V51" s="62" t="str">
        <f>IF(AND('Mapa final'!$AI$42="Muy Baja",'Mapa final'!$AK$42="Moderado"),CONCATENATE("R6C",'Mapa final'!$Y$42),"")</f>
        <v/>
      </c>
      <c r="W51" s="63" t="str">
        <f>IF(AND('Mapa final'!$AI$43="Muy Baja",'Mapa final'!$AK$43="Moderado"),CONCATENATE("R6C",'Mapa final'!$Y$43),"")</f>
        <v/>
      </c>
      <c r="X51" s="63" t="str">
        <f>IF(AND('Mapa final'!$AI$44="Muy Baja",'Mapa final'!$AK$44="Moderado"),CONCATENATE("R6C",'Mapa final'!$Y$44),"")</f>
        <v/>
      </c>
      <c r="Y51" s="63" t="str">
        <f>IF(AND('Mapa final'!$AI$45="Muy Baja",'Mapa final'!$AK$45="Moderado"),CONCATENATE("R6C",'Mapa final'!$Y$45),"")</f>
        <v/>
      </c>
      <c r="Z51" s="63" t="str">
        <f>IF(AND('Mapa final'!$AI$46="Muy Baja",'Mapa final'!$AK$46="Moderado"),CONCATENATE("R6C",'Mapa final'!$Y$46),"")</f>
        <v/>
      </c>
      <c r="AA51" s="64" t="str">
        <f>IF(AND('Mapa final'!$AI$47="Muy Baja",'Mapa final'!$AK$47="Moderado"),CONCATENATE("R6C",'Mapa final'!$Y$47),"")</f>
        <v/>
      </c>
      <c r="AB51" s="47" t="str">
        <f>IF(AND('Mapa final'!$AI$42="Muy Baja",'Mapa final'!$AK$42="Mayor"),CONCATENATE("R6C",'Mapa final'!$Y$42),"")</f>
        <v/>
      </c>
      <c r="AC51" s="48" t="str">
        <f>IF(AND('Mapa final'!$AI$43="Muy Baja",'Mapa final'!$AK$43="Mayor"),CONCATENATE("R6C",'Mapa final'!$Y$43),"")</f>
        <v/>
      </c>
      <c r="AD51" s="48" t="str">
        <f>IF(AND('Mapa final'!$AI$44="Muy Baja",'Mapa final'!$AK$44="Mayor"),CONCATENATE("R6C",'Mapa final'!$Y$44),"")</f>
        <v/>
      </c>
      <c r="AE51" s="48" t="str">
        <f>IF(AND('Mapa final'!$AI$45="Muy Baja",'Mapa final'!$AK$45="Mayor"),CONCATENATE("R6C",'Mapa final'!$Y$45),"")</f>
        <v/>
      </c>
      <c r="AF51" s="48" t="str">
        <f>IF(AND('Mapa final'!$AI$46="Muy Baja",'Mapa final'!$AK$46="Mayor"),CONCATENATE("R6C",'Mapa final'!$Y$46),"")</f>
        <v/>
      </c>
      <c r="AG51" s="49" t="str">
        <f>IF(AND('Mapa final'!$AI$47="Muy Baja",'Mapa final'!$AK$47="Mayor"),CONCATENATE("R6C",'Mapa final'!$Y$47),"")</f>
        <v/>
      </c>
      <c r="AH51" s="50" t="str">
        <f>IF(AND('Mapa final'!$AI$42="Muy Baja",'Mapa final'!$AK$42="Catastrófico"),CONCATENATE("R6C",'Mapa final'!$Y$42),"")</f>
        <v/>
      </c>
      <c r="AI51" s="51" t="str">
        <f>IF(AND('Mapa final'!$AI$43="Muy Baja",'Mapa final'!$AK$43="Catastrófico"),CONCATENATE("R6C",'Mapa final'!$Y$43),"")</f>
        <v/>
      </c>
      <c r="AJ51" s="51" t="str">
        <f>IF(AND('Mapa final'!$AI$44="Muy Baja",'Mapa final'!$AK$44="Catastrófico"),CONCATENATE("R6C",'Mapa final'!$Y$44),"")</f>
        <v/>
      </c>
      <c r="AK51" s="51" t="str">
        <f>IF(AND('Mapa final'!$AI$45="Muy Baja",'Mapa final'!$AK$45="Catastrófico"),CONCATENATE("R6C",'Mapa final'!$Y$45),"")</f>
        <v/>
      </c>
      <c r="AL51" s="51" t="str">
        <f>IF(AND('Mapa final'!$AI$46="Muy Baja",'Mapa final'!$AK$46="Catastrófico"),CONCATENATE("R6C",'Mapa final'!$Y$46),"")</f>
        <v/>
      </c>
      <c r="AM51" s="52" t="str">
        <f>IF(AND('Mapa final'!$AI$47="Muy Baja",'Mapa final'!$AK$47="Catastrófico"),CONCATENATE("R6C",'Mapa final'!$Y$47),"")</f>
        <v/>
      </c>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ht="15" customHeight="1" x14ac:dyDescent="0.25">
      <c r="A52" s="78"/>
      <c r="B52" s="349"/>
      <c r="C52" s="349"/>
      <c r="D52" s="350"/>
      <c r="E52" s="448"/>
      <c r="F52" s="447"/>
      <c r="G52" s="447"/>
      <c r="H52" s="447"/>
      <c r="I52" s="463"/>
      <c r="J52" s="71" t="str">
        <f>IF(AND('Mapa final'!$AI$48="Muy Baja",'Mapa final'!$AK$48="Leve"),CONCATENATE("R7C",'Mapa final'!$Y$48),"")</f>
        <v/>
      </c>
      <c r="K52" s="72" t="str">
        <f>IF(AND('Mapa final'!$AI$49="Muy Baja",'Mapa final'!$AK$49="Leve"),CONCATENATE("R7C",'Mapa final'!$Y$49),"")</f>
        <v/>
      </c>
      <c r="L52" s="72" t="str">
        <f>IF(AND('Mapa final'!$AI$50="Muy Baja",'Mapa final'!$AK$50="Leve"),CONCATENATE("R7C",'Mapa final'!$Y$50),"")</f>
        <v/>
      </c>
      <c r="M52" s="72" t="str">
        <f>IF(AND('Mapa final'!$AI$51="Muy Baja",'Mapa final'!$AK$51="Leve"),CONCATENATE("R7C",'Mapa final'!$Y$51),"")</f>
        <v/>
      </c>
      <c r="N52" s="72" t="str">
        <f>IF(AND('Mapa final'!$AI$52="Muy Baja",'Mapa final'!$AK$52="Leve"),CONCATENATE("R7C",'Mapa final'!$Y$52),"")</f>
        <v/>
      </c>
      <c r="O52" s="73" t="str">
        <f>IF(AND('Mapa final'!$AI$53="Muy Baja",'Mapa final'!$AK$53="Leve"),CONCATENATE("R7C",'Mapa final'!$Y$53),"")</f>
        <v/>
      </c>
      <c r="P52" s="71" t="str">
        <f>IF(AND('Mapa final'!$AI$48="Muy Baja",'Mapa final'!$AK$48="Menor"),CONCATENATE("R7C",'Mapa final'!$Y$48),"")</f>
        <v/>
      </c>
      <c r="Q52" s="72" t="str">
        <f>IF(AND('Mapa final'!$AI$49="Muy Baja",'Mapa final'!$AK$49="Menor"),CONCATENATE("R7C",'Mapa final'!$Y$49),"")</f>
        <v/>
      </c>
      <c r="R52" s="72" t="str">
        <f>IF(AND('Mapa final'!$AI$50="Muy Baja",'Mapa final'!$AK$50="Menor"),CONCATENATE("R7C",'Mapa final'!$Y$50),"")</f>
        <v/>
      </c>
      <c r="S52" s="72" t="str">
        <f>IF(AND('Mapa final'!$AI$51="Muy Baja",'Mapa final'!$AK$51="Menor"),CONCATENATE("R7C",'Mapa final'!$Y$51),"")</f>
        <v/>
      </c>
      <c r="T52" s="72" t="str">
        <f>IF(AND('Mapa final'!$AI$52="Muy Baja",'Mapa final'!$AK$52="Menor"),CONCATENATE("R7C",'Mapa final'!$Y$52),"")</f>
        <v/>
      </c>
      <c r="U52" s="73" t="str">
        <f>IF(AND('Mapa final'!$AI$53="Muy Baja",'Mapa final'!$AK$53="Menor"),CONCATENATE("R7C",'Mapa final'!$Y$53),"")</f>
        <v/>
      </c>
      <c r="V52" s="62" t="str">
        <f>IF(AND('Mapa final'!$AI$48="Muy Baja",'Mapa final'!$AK$48="Moderado"),CONCATENATE("R7C",'Mapa final'!$Y$48),"")</f>
        <v/>
      </c>
      <c r="W52" s="63" t="str">
        <f>IF(AND('Mapa final'!$AI$49="Muy Baja",'Mapa final'!$AK$49="Moderado"),CONCATENATE("R7C",'Mapa final'!$Y$49),"")</f>
        <v/>
      </c>
      <c r="X52" s="63" t="str">
        <f>IF(AND('Mapa final'!$AI$50="Muy Baja",'Mapa final'!$AK$50="Moderado"),CONCATENATE("R7C",'Mapa final'!$Y$50),"")</f>
        <v/>
      </c>
      <c r="Y52" s="63" t="str">
        <f>IF(AND('Mapa final'!$AI$51="Muy Baja",'Mapa final'!$AK$51="Moderado"),CONCATENATE("R7C",'Mapa final'!$Y$51),"")</f>
        <v/>
      </c>
      <c r="Z52" s="63" t="str">
        <f>IF(AND('Mapa final'!$AI$52="Muy Baja",'Mapa final'!$AK$52="Moderado"),CONCATENATE("R7C",'Mapa final'!$Y$52),"")</f>
        <v/>
      </c>
      <c r="AA52" s="64" t="str">
        <f>IF(AND('Mapa final'!$AI$53="Muy Baja",'Mapa final'!$AK$53="Moderado"),CONCATENATE("R7C",'Mapa final'!$Y$53),"")</f>
        <v/>
      </c>
      <c r="AB52" s="47" t="str">
        <f>IF(AND('Mapa final'!$AI$48="Muy Baja",'Mapa final'!$AK$48="Mayor"),CONCATENATE("R7C",'Mapa final'!$Y$48),"")</f>
        <v/>
      </c>
      <c r="AC52" s="48" t="str">
        <f>IF(AND('Mapa final'!$AI$49="Muy Baja",'Mapa final'!$AK$49="Mayor"),CONCATENATE("R7C",'Mapa final'!$Y$49),"")</f>
        <v/>
      </c>
      <c r="AD52" s="48" t="str">
        <f>IF(AND('Mapa final'!$AI$50="Muy Baja",'Mapa final'!$AK$50="Mayor"),CONCATENATE("R7C",'Mapa final'!$Y$50),"")</f>
        <v/>
      </c>
      <c r="AE52" s="48" t="str">
        <f>IF(AND('Mapa final'!$AI$51="Muy Baja",'Mapa final'!$AK$51="Mayor"),CONCATENATE("R7C",'Mapa final'!$Y$51),"")</f>
        <v/>
      </c>
      <c r="AF52" s="48" t="str">
        <f>IF(AND('Mapa final'!$AI$52="Muy Baja",'Mapa final'!$AK$52="Mayor"),CONCATENATE("R7C",'Mapa final'!$Y$52),"")</f>
        <v/>
      </c>
      <c r="AG52" s="49" t="str">
        <f>IF(AND('Mapa final'!$AI$53="Muy Baja",'Mapa final'!$AK$53="Mayor"),CONCATENATE("R7C",'Mapa final'!$Y$53),"")</f>
        <v/>
      </c>
      <c r="AH52" s="50" t="str">
        <f>IF(AND('Mapa final'!$AI$48="Muy Baja",'Mapa final'!$AK$48="Catastrófico"),CONCATENATE("R7C",'Mapa final'!$Y$48),"")</f>
        <v/>
      </c>
      <c r="AI52" s="51" t="str">
        <f>IF(AND('Mapa final'!$AI$49="Muy Baja",'Mapa final'!$AK$49="Catastrófico"),CONCATENATE("R7C",'Mapa final'!$Y$49),"")</f>
        <v/>
      </c>
      <c r="AJ52" s="51" t="str">
        <f>IF(AND('Mapa final'!$AI$50="Muy Baja",'Mapa final'!$AK$50="Catastrófico"),CONCATENATE("R7C",'Mapa final'!$Y$50),"")</f>
        <v/>
      </c>
      <c r="AK52" s="51" t="str">
        <f>IF(AND('Mapa final'!$AI$51="Muy Baja",'Mapa final'!$AK$51="Catastrófico"),CONCATENATE("R7C",'Mapa final'!$Y$51),"")</f>
        <v/>
      </c>
      <c r="AL52" s="51" t="str">
        <f>IF(AND('Mapa final'!$AI$52="Muy Baja",'Mapa final'!$AK$52="Catastrófico"),CONCATENATE("R7C",'Mapa final'!$Y$52),"")</f>
        <v/>
      </c>
      <c r="AM52" s="52" t="str">
        <f>IF(AND('Mapa final'!$AI$53="Muy Baja",'Mapa final'!$AK$53="Catastrófico"),CONCATENATE("R7C",'Mapa final'!$Y$53),"")</f>
        <v/>
      </c>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ht="15" customHeight="1" x14ac:dyDescent="0.25">
      <c r="A53" s="78"/>
      <c r="B53" s="349"/>
      <c r="C53" s="349"/>
      <c r="D53" s="350"/>
      <c r="E53" s="448"/>
      <c r="F53" s="447"/>
      <c r="G53" s="447"/>
      <c r="H53" s="447"/>
      <c r="I53" s="463"/>
      <c r="J53" s="71" t="str">
        <f>IF(AND('Mapa final'!$AI$54="Muy Baja",'Mapa final'!$AK$54="Leve"),CONCATENATE("R8C",'Mapa final'!$Y$54),"")</f>
        <v/>
      </c>
      <c r="K53" s="72" t="str">
        <f>IF(AND('Mapa final'!$AI$55="Muy Baja",'Mapa final'!$AK$55="Leve"),CONCATENATE("R8C",'Mapa final'!$Y$55),"")</f>
        <v/>
      </c>
      <c r="L53" s="72" t="str">
        <f>IF(AND('Mapa final'!$AI$56="Muy Baja",'Mapa final'!$AK$56="Leve"),CONCATENATE("R8C",'Mapa final'!$Y$56),"")</f>
        <v/>
      </c>
      <c r="M53" s="72" t="str">
        <f>IF(AND('Mapa final'!$AI$57="Muy Baja",'Mapa final'!$AK$57="Leve"),CONCATENATE("R8C",'Mapa final'!$Y$57),"")</f>
        <v/>
      </c>
      <c r="N53" s="72" t="str">
        <f>IF(AND('Mapa final'!$AI$58="Muy Baja",'Mapa final'!$AK$58="Leve"),CONCATENATE("R8C",'Mapa final'!$Y$58),"")</f>
        <v/>
      </c>
      <c r="O53" s="73" t="str">
        <f>IF(AND('Mapa final'!$AI$59="Muy Baja",'Mapa final'!$AK$59="Leve"),CONCATENATE("R8C",'Mapa final'!$Y$59),"")</f>
        <v/>
      </c>
      <c r="P53" s="71" t="str">
        <f>IF(AND('Mapa final'!$AI$54="Muy Baja",'Mapa final'!$AK$54="Menor"),CONCATENATE("R8C",'Mapa final'!$Y$54),"")</f>
        <v/>
      </c>
      <c r="Q53" s="72" t="str">
        <f>IF(AND('Mapa final'!$AI$55="Muy Baja",'Mapa final'!$AK$55="Menor"),CONCATENATE("R8C",'Mapa final'!$Y$55),"")</f>
        <v/>
      </c>
      <c r="R53" s="72" t="str">
        <f>IF(AND('Mapa final'!$AI$56="Muy Baja",'Mapa final'!$AK$56="Menor"),CONCATENATE("R8C",'Mapa final'!$Y$56),"")</f>
        <v/>
      </c>
      <c r="S53" s="72" t="str">
        <f>IF(AND('Mapa final'!$AI$57="Muy Baja",'Mapa final'!$AK$57="Menor"),CONCATENATE("R8C",'Mapa final'!$Y$57),"")</f>
        <v/>
      </c>
      <c r="T53" s="72" t="str">
        <f>IF(AND('Mapa final'!$AI$58="Muy Baja",'Mapa final'!$AK$58="Menor"),CONCATENATE("R8C",'Mapa final'!$Y$58),"")</f>
        <v/>
      </c>
      <c r="U53" s="73" t="str">
        <f>IF(AND('Mapa final'!$AI$59="Muy Baja",'Mapa final'!$AK$59="Menor"),CONCATENATE("R8C",'Mapa final'!$Y$59),"")</f>
        <v/>
      </c>
      <c r="V53" s="62" t="str">
        <f>IF(AND('Mapa final'!$AI$54="Muy Baja",'Mapa final'!$AK$54="Moderado"),CONCATENATE("R8C",'Mapa final'!$Y$54),"")</f>
        <v/>
      </c>
      <c r="W53" s="63" t="str">
        <f>IF(AND('Mapa final'!$AI$55="Muy Baja",'Mapa final'!$AK$55="Moderado"),CONCATENATE("R8C",'Mapa final'!$Y$55),"")</f>
        <v/>
      </c>
      <c r="X53" s="63" t="str">
        <f>IF(AND('Mapa final'!$AI$56="Muy Baja",'Mapa final'!$AK$56="Moderado"),CONCATENATE("R8C",'Mapa final'!$Y$56),"")</f>
        <v/>
      </c>
      <c r="Y53" s="63" t="str">
        <f>IF(AND('Mapa final'!$AI$57="Muy Baja",'Mapa final'!$AK$57="Moderado"),CONCATENATE("R8C",'Mapa final'!$Y$57),"")</f>
        <v/>
      </c>
      <c r="Z53" s="63" t="str">
        <f>IF(AND('Mapa final'!$AI$58="Muy Baja",'Mapa final'!$AK$58="Moderado"),CONCATENATE("R8C",'Mapa final'!$Y$58),"")</f>
        <v/>
      </c>
      <c r="AA53" s="64" t="str">
        <f>IF(AND('Mapa final'!$AI$59="Muy Baja",'Mapa final'!$AK$59="Moderado"),CONCATENATE("R8C",'Mapa final'!$Y$59),"")</f>
        <v/>
      </c>
      <c r="AB53" s="47" t="str">
        <f>IF(AND('Mapa final'!$AI$54="Muy Baja",'Mapa final'!$AK$54="Mayor"),CONCATENATE("R8C",'Mapa final'!$Y$54),"")</f>
        <v/>
      </c>
      <c r="AC53" s="48" t="str">
        <f>IF(AND('Mapa final'!$AI$55="Muy Baja",'Mapa final'!$AK$55="Mayor"),CONCATENATE("R8C",'Mapa final'!$Y$55),"")</f>
        <v/>
      </c>
      <c r="AD53" s="48" t="str">
        <f>IF(AND('Mapa final'!$AI$56="Muy Baja",'Mapa final'!$AK$56="Mayor"),CONCATENATE("R8C",'Mapa final'!$Y$56),"")</f>
        <v/>
      </c>
      <c r="AE53" s="48" t="str">
        <f>IF(AND('Mapa final'!$AI$57="Muy Baja",'Mapa final'!$AK$57="Mayor"),CONCATENATE("R8C",'Mapa final'!$Y$57),"")</f>
        <v/>
      </c>
      <c r="AF53" s="48" t="str">
        <f>IF(AND('Mapa final'!$AI$58="Muy Baja",'Mapa final'!$AK$58="Mayor"),CONCATENATE("R8C",'Mapa final'!$Y$58),"")</f>
        <v/>
      </c>
      <c r="AG53" s="49" t="str">
        <f>IF(AND('Mapa final'!$AI$59="Muy Baja",'Mapa final'!$AK$59="Mayor"),CONCATENATE("R8C",'Mapa final'!$Y$59),"")</f>
        <v/>
      </c>
      <c r="AH53" s="50" t="str">
        <f>IF(AND('Mapa final'!$AI$54="Muy Baja",'Mapa final'!$AK$54="Catastrófico"),CONCATENATE("R8C",'Mapa final'!$Y$54),"")</f>
        <v/>
      </c>
      <c r="AI53" s="51" t="str">
        <f>IF(AND('Mapa final'!$AI$55="Muy Baja",'Mapa final'!$AK$55="Catastrófico"),CONCATENATE("R8C",'Mapa final'!$Y$55),"")</f>
        <v/>
      </c>
      <c r="AJ53" s="51" t="str">
        <f>IF(AND('Mapa final'!$AI$56="Muy Baja",'Mapa final'!$AK$56="Catastrófico"),CONCATENATE("R8C",'Mapa final'!$Y$56),"")</f>
        <v/>
      </c>
      <c r="AK53" s="51" t="str">
        <f>IF(AND('Mapa final'!$AI$57="Muy Baja",'Mapa final'!$AK$57="Catastrófico"),CONCATENATE("R8C",'Mapa final'!$Y$57),"")</f>
        <v/>
      </c>
      <c r="AL53" s="51" t="str">
        <f>IF(AND('Mapa final'!$AI$58="Muy Baja",'Mapa final'!$AK$58="Catastrófico"),CONCATENATE("R8C",'Mapa final'!$Y$58),"")</f>
        <v/>
      </c>
      <c r="AM53" s="52" t="str">
        <f>IF(AND('Mapa final'!$AI$59="Muy Baja",'Mapa final'!$AK$59="Catastrófico"),CONCATENATE("R8C",'Mapa final'!$Y$59),"")</f>
        <v/>
      </c>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ht="15" customHeight="1" x14ac:dyDescent="0.25">
      <c r="A54" s="78"/>
      <c r="B54" s="349"/>
      <c r="C54" s="349"/>
      <c r="D54" s="350"/>
      <c r="E54" s="448"/>
      <c r="F54" s="447"/>
      <c r="G54" s="447"/>
      <c r="H54" s="447"/>
      <c r="I54" s="463"/>
      <c r="J54" s="71" t="str">
        <f>IF(AND('Mapa final'!$AI$60="Muy Baja",'Mapa final'!$AK$60="Leve"),CONCATENATE("R9C",'Mapa final'!$Y$60),"")</f>
        <v/>
      </c>
      <c r="K54" s="72" t="str">
        <f>IF(AND('Mapa final'!$AI$61="Muy Baja",'Mapa final'!$AK$61="Leve"),CONCATENATE("R9C",'Mapa final'!$Y$61),"")</f>
        <v/>
      </c>
      <c r="L54" s="72" t="str">
        <f>IF(AND('Mapa final'!$AI$62="Muy Baja",'Mapa final'!$AK$62="Leve"),CONCATENATE("R9C",'Mapa final'!$Y$62),"")</f>
        <v/>
      </c>
      <c r="M54" s="72" t="str">
        <f>IF(AND('Mapa final'!$AI$63="Muy Baja",'Mapa final'!$AK$63="Leve"),CONCATENATE("R9C",'Mapa final'!$Y$63),"")</f>
        <v/>
      </c>
      <c r="N54" s="72" t="str">
        <f>IF(AND('Mapa final'!$AI$64="Muy Baja",'Mapa final'!$AK$64="Leve"),CONCATENATE("R9C",'Mapa final'!$Y$64),"")</f>
        <v/>
      </c>
      <c r="O54" s="73" t="str">
        <f>IF(AND('Mapa final'!$AI$65="Muy Baja",'Mapa final'!$AK$65="Leve"),CONCATENATE("R9C",'Mapa final'!$Y$65),"")</f>
        <v/>
      </c>
      <c r="P54" s="71" t="str">
        <f>IF(AND('Mapa final'!$AI$60="Muy Baja",'Mapa final'!$AK$60="Menor"),CONCATENATE("R9C",'Mapa final'!$Y$60),"")</f>
        <v/>
      </c>
      <c r="Q54" s="72" t="str">
        <f>IF(AND('Mapa final'!$AI$61="Muy Baja",'Mapa final'!$AK$61="Menor"),CONCATENATE("R9C",'Mapa final'!$Y$61),"")</f>
        <v/>
      </c>
      <c r="R54" s="72" t="str">
        <f>IF(AND('Mapa final'!$AI$62="Muy Baja",'Mapa final'!$AK$62="Menor"),CONCATENATE("R9C",'Mapa final'!$Y$62),"")</f>
        <v/>
      </c>
      <c r="S54" s="72" t="str">
        <f>IF(AND('Mapa final'!$AI$63="Muy Baja",'Mapa final'!$AK$63="Menor"),CONCATENATE("R9C",'Mapa final'!$Y$63),"")</f>
        <v/>
      </c>
      <c r="T54" s="72" t="str">
        <f>IF(AND('Mapa final'!$AI$64="Muy Baja",'Mapa final'!$AK$64="Menor"),CONCATENATE("R9C",'Mapa final'!$Y$64),"")</f>
        <v/>
      </c>
      <c r="U54" s="73" t="str">
        <f>IF(AND('Mapa final'!$AI$65="Muy Baja",'Mapa final'!$AK$65="Menor"),CONCATENATE("R9C",'Mapa final'!$Y$65),"")</f>
        <v/>
      </c>
      <c r="V54" s="62" t="str">
        <f>IF(AND('Mapa final'!$AI$60="Muy Baja",'Mapa final'!$AK$60="Moderado"),CONCATENATE("R9C",'Mapa final'!$Y$60),"")</f>
        <v/>
      </c>
      <c r="W54" s="63" t="str">
        <f>IF(AND('Mapa final'!$AI$61="Muy Baja",'Mapa final'!$AK$61="Moderado"),CONCATENATE("R9C",'Mapa final'!$Y$61),"")</f>
        <v/>
      </c>
      <c r="X54" s="63" t="str">
        <f>IF(AND('Mapa final'!$AI$62="Muy Baja",'Mapa final'!$AK$62="Moderado"),CONCATENATE("R9C",'Mapa final'!$Y$62),"")</f>
        <v/>
      </c>
      <c r="Y54" s="63" t="str">
        <f>IF(AND('Mapa final'!$AI$63="Muy Baja",'Mapa final'!$AK$63="Moderado"),CONCATENATE("R9C",'Mapa final'!$Y$63),"")</f>
        <v/>
      </c>
      <c r="Z54" s="63" t="str">
        <f>IF(AND('Mapa final'!$AI$64="Muy Baja",'Mapa final'!$AK$64="Moderado"),CONCATENATE("R9C",'Mapa final'!$Y$64),"")</f>
        <v/>
      </c>
      <c r="AA54" s="64" t="str">
        <f>IF(AND('Mapa final'!$AI$65="Muy Baja",'Mapa final'!$AK$65="Moderado"),CONCATENATE("R9C",'Mapa final'!$Y$65),"")</f>
        <v/>
      </c>
      <c r="AB54" s="47" t="str">
        <f>IF(AND('Mapa final'!$AI$60="Muy Baja",'Mapa final'!$AK$60="Mayor"),CONCATENATE("R9C",'Mapa final'!$Y$60),"")</f>
        <v/>
      </c>
      <c r="AC54" s="48" t="str">
        <f>IF(AND('Mapa final'!$AI$61="Muy Baja",'Mapa final'!$AK$61="Mayor"),CONCATENATE("R9C",'Mapa final'!$Y$61),"")</f>
        <v/>
      </c>
      <c r="AD54" s="48" t="str">
        <f>IF(AND('Mapa final'!$AI$62="Muy Baja",'Mapa final'!$AK$62="Mayor"),CONCATENATE("R9C",'Mapa final'!$Y$62),"")</f>
        <v/>
      </c>
      <c r="AE54" s="48" t="str">
        <f>IF(AND('Mapa final'!$AI$63="Muy Baja",'Mapa final'!$AK$63="Mayor"),CONCATENATE("R9C",'Mapa final'!$Y$63),"")</f>
        <v/>
      </c>
      <c r="AF54" s="48" t="str">
        <f>IF(AND('Mapa final'!$AI$64="Muy Baja",'Mapa final'!$AK$64="Mayor"),CONCATENATE("R9C",'Mapa final'!$Y$64),"")</f>
        <v/>
      </c>
      <c r="AG54" s="49" t="str">
        <f>IF(AND('Mapa final'!$AI$65="Muy Baja",'Mapa final'!$AK$65="Mayor"),CONCATENATE("R9C",'Mapa final'!$Y$65),"")</f>
        <v/>
      </c>
      <c r="AH54" s="50" t="str">
        <f>IF(AND('Mapa final'!$AI$60="Muy Baja",'Mapa final'!$AK$60="Catastrófico"),CONCATENATE("R9C",'Mapa final'!$Y$60),"")</f>
        <v/>
      </c>
      <c r="AI54" s="51" t="str">
        <f>IF(AND('Mapa final'!$AI$61="Muy Baja",'Mapa final'!$AK$61="Catastrófico"),CONCATENATE("R9C",'Mapa final'!$Y$61),"")</f>
        <v/>
      </c>
      <c r="AJ54" s="51" t="str">
        <f>IF(AND('Mapa final'!$AI$62="Muy Baja",'Mapa final'!$AK$62="Catastrófico"),CONCATENATE("R9C",'Mapa final'!$Y$62),"")</f>
        <v/>
      </c>
      <c r="AK54" s="51" t="str">
        <f>IF(AND('Mapa final'!$AI$63="Muy Baja",'Mapa final'!$AK$63="Catastrófico"),CONCATENATE("R9C",'Mapa final'!$Y$63),"")</f>
        <v/>
      </c>
      <c r="AL54" s="51" t="str">
        <f>IF(AND('Mapa final'!$AI$64="Muy Baja",'Mapa final'!$AK$64="Catastrófico"),CONCATENATE("R9C",'Mapa final'!$Y$64),"")</f>
        <v/>
      </c>
      <c r="AM54" s="52" t="str">
        <f>IF(AND('Mapa final'!$AI$65="Muy Baja",'Mapa final'!$AK$65="Catastrófico"),CONCATENATE("R9C",'Mapa final'!$Y$65),"")</f>
        <v/>
      </c>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ht="15.75" customHeight="1" thickBot="1" x14ac:dyDescent="0.3">
      <c r="A55" s="78"/>
      <c r="B55" s="349"/>
      <c r="C55" s="349"/>
      <c r="D55" s="350"/>
      <c r="E55" s="449"/>
      <c r="F55" s="450"/>
      <c r="G55" s="450"/>
      <c r="H55" s="450"/>
      <c r="I55" s="464"/>
      <c r="J55" s="74" t="str">
        <f>IF(AND('Mapa final'!$AI$66="Muy Baja",'Mapa final'!$AK$66="Leve"),CONCATENATE("R10C",'Mapa final'!$Y$66),"")</f>
        <v/>
      </c>
      <c r="K55" s="75" t="str">
        <f>IF(AND('Mapa final'!$AI$67="Muy Baja",'Mapa final'!$AK$67="Leve"),CONCATENATE("R10C",'Mapa final'!$Y$67),"")</f>
        <v/>
      </c>
      <c r="L55" s="75" t="str">
        <f>IF(AND('Mapa final'!$AI$68="Muy Baja",'Mapa final'!$AK$68="Leve"),CONCATENATE("R10C",'Mapa final'!$Y$68),"")</f>
        <v/>
      </c>
      <c r="M55" s="75" t="str">
        <f>IF(AND('Mapa final'!$AI$69="Muy Baja",'Mapa final'!$AK$69="Leve"),CONCATENATE("R10C",'Mapa final'!$Y$69),"")</f>
        <v/>
      </c>
      <c r="N55" s="75" t="str">
        <f>IF(AND('Mapa final'!$AI$70="Muy Baja",'Mapa final'!$AK$70="Leve"),CONCATENATE("R10C",'Mapa final'!$Y$70),"")</f>
        <v/>
      </c>
      <c r="O55" s="76" t="str">
        <f>IF(AND('Mapa final'!$AI$71="Muy Baja",'Mapa final'!$AK$71="Leve"),CONCATENATE("R10C",'Mapa final'!$Y$71),"")</f>
        <v/>
      </c>
      <c r="P55" s="74" t="str">
        <f>IF(AND('Mapa final'!$AI$66="Muy Baja",'Mapa final'!$AK$66="Menor"),CONCATENATE("R10C",'Mapa final'!$Y$66),"")</f>
        <v/>
      </c>
      <c r="Q55" s="75" t="str">
        <f>IF(AND('Mapa final'!$AI$67="Muy Baja",'Mapa final'!$AK$67="Menor"),CONCATENATE("R10C",'Mapa final'!$Y$67),"")</f>
        <v/>
      </c>
      <c r="R55" s="75" t="str">
        <f>IF(AND('Mapa final'!$AI$68="Muy Baja",'Mapa final'!$AK$68="Menor"),CONCATENATE("R10C",'Mapa final'!$Y$68),"")</f>
        <v/>
      </c>
      <c r="S55" s="75" t="str">
        <f>IF(AND('Mapa final'!$AI$69="Muy Baja",'Mapa final'!$AK$69="Menor"),CONCATENATE("R10C",'Mapa final'!$Y$69),"")</f>
        <v/>
      </c>
      <c r="T55" s="75" t="str">
        <f>IF(AND('Mapa final'!$AI$70="Muy Baja",'Mapa final'!$AK$70="Menor"),CONCATENATE("R10C",'Mapa final'!$Y$70),"")</f>
        <v/>
      </c>
      <c r="U55" s="76" t="str">
        <f>IF(AND('Mapa final'!$AI$71="Muy Baja",'Mapa final'!$AK$71="Menor"),CONCATENATE("R10C",'Mapa final'!$Y$71),"")</f>
        <v/>
      </c>
      <c r="V55" s="65" t="str">
        <f>IF(AND('Mapa final'!$AI$66="Muy Baja",'Mapa final'!$AK$66="Moderado"),CONCATENATE("R10C",'Mapa final'!$Y$66),"")</f>
        <v/>
      </c>
      <c r="W55" s="66" t="str">
        <f>IF(AND('Mapa final'!$AI$67="Muy Baja",'Mapa final'!$AK$67="Moderado"),CONCATENATE("R10C",'Mapa final'!$Y$67),"")</f>
        <v/>
      </c>
      <c r="X55" s="66" t="str">
        <f>IF(AND('Mapa final'!$AI$68="Muy Baja",'Mapa final'!$AK$68="Moderado"),CONCATENATE("R10C",'Mapa final'!$Y$68),"")</f>
        <v/>
      </c>
      <c r="Y55" s="66" t="str">
        <f>IF(AND('Mapa final'!$AI$69="Muy Baja",'Mapa final'!$AK$69="Moderado"),CONCATENATE("R10C",'Mapa final'!$Y$69),"")</f>
        <v/>
      </c>
      <c r="Z55" s="66" t="str">
        <f>IF(AND('Mapa final'!$AI$70="Muy Baja",'Mapa final'!$AK$70="Moderado"),CONCATENATE("R10C",'Mapa final'!$Y$70),"")</f>
        <v/>
      </c>
      <c r="AA55" s="67" t="str">
        <f>IF(AND('Mapa final'!$AI$71="Muy Baja",'Mapa final'!$AK$71="Moderado"),CONCATENATE("R10C",'Mapa final'!$Y$71),"")</f>
        <v/>
      </c>
      <c r="AB55" s="53" t="str">
        <f>IF(AND('Mapa final'!$AI$66="Muy Baja",'Mapa final'!$AK$66="Mayor"),CONCATENATE("R10C",'Mapa final'!$Y$66),"")</f>
        <v/>
      </c>
      <c r="AC55" s="54" t="str">
        <f>IF(AND('Mapa final'!$AI$67="Muy Baja",'Mapa final'!$AK$67="Mayor"),CONCATENATE("R10C",'Mapa final'!$Y$67),"")</f>
        <v/>
      </c>
      <c r="AD55" s="54" t="str">
        <f>IF(AND('Mapa final'!$AI$68="Muy Baja",'Mapa final'!$AK$68="Mayor"),CONCATENATE("R10C",'Mapa final'!$Y$68),"")</f>
        <v/>
      </c>
      <c r="AE55" s="54" t="str">
        <f>IF(AND('Mapa final'!$AI$69="Muy Baja",'Mapa final'!$AK$69="Mayor"),CONCATENATE("R10C",'Mapa final'!$Y$69),"")</f>
        <v/>
      </c>
      <c r="AF55" s="54" t="str">
        <f>IF(AND('Mapa final'!$AI$70="Muy Baja",'Mapa final'!$AK$70="Mayor"),CONCATENATE("R10C",'Mapa final'!$Y$70),"")</f>
        <v/>
      </c>
      <c r="AG55" s="55" t="str">
        <f>IF(AND('Mapa final'!$AI$71="Muy Baja",'Mapa final'!$AK$71="Mayor"),CONCATENATE("R10C",'Mapa final'!$Y$71),"")</f>
        <v/>
      </c>
      <c r="AH55" s="56" t="str">
        <f>IF(AND('Mapa final'!$AI$66="Muy Baja",'Mapa final'!$AK$66="Catastrófico"),CONCATENATE("R10C",'Mapa final'!$Y$66),"")</f>
        <v/>
      </c>
      <c r="AI55" s="57" t="str">
        <f>IF(AND('Mapa final'!$AI$67="Muy Baja",'Mapa final'!$AK$67="Catastrófico"),CONCATENATE("R10C",'Mapa final'!$Y$67),"")</f>
        <v/>
      </c>
      <c r="AJ55" s="57" t="str">
        <f>IF(AND('Mapa final'!$AI$68="Muy Baja",'Mapa final'!$AK$68="Catastrófico"),CONCATENATE("R10C",'Mapa final'!$Y$68),"")</f>
        <v/>
      </c>
      <c r="AK55" s="57" t="str">
        <f>IF(AND('Mapa final'!$AI$69="Muy Baja",'Mapa final'!$AK$69="Catastrófico"),CONCATENATE("R10C",'Mapa final'!$Y$69),"")</f>
        <v/>
      </c>
      <c r="AL55" s="57" t="str">
        <f>IF(AND('Mapa final'!$AI$70="Muy Baja",'Mapa final'!$AK$70="Catastrófico"),CONCATENATE("R10C",'Mapa final'!$Y$70),"")</f>
        <v/>
      </c>
      <c r="AM55" s="58" t="str">
        <f>IF(AND('Mapa final'!$AI$71="Muy Baja",'Mapa final'!$AK$71="Catastrófico"),CONCATENATE("R10C",'Mapa final'!$Y$71),"")</f>
        <v/>
      </c>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x14ac:dyDescent="0.25">
      <c r="A56" s="78"/>
      <c r="B56" s="78"/>
      <c r="C56" s="78"/>
      <c r="D56" s="78"/>
      <c r="E56" s="78"/>
      <c r="F56" s="78"/>
      <c r="G56" s="78"/>
      <c r="H56" s="78"/>
      <c r="I56" s="78"/>
      <c r="J56" s="444" t="s">
        <v>157</v>
      </c>
      <c r="K56" s="445"/>
      <c r="L56" s="445"/>
      <c r="M56" s="445"/>
      <c r="N56" s="445"/>
      <c r="O56" s="462"/>
      <c r="P56" s="444" t="s">
        <v>158</v>
      </c>
      <c r="Q56" s="445"/>
      <c r="R56" s="445"/>
      <c r="S56" s="445"/>
      <c r="T56" s="445"/>
      <c r="U56" s="462"/>
      <c r="V56" s="444" t="s">
        <v>159</v>
      </c>
      <c r="W56" s="445"/>
      <c r="X56" s="445"/>
      <c r="Y56" s="445"/>
      <c r="Z56" s="445"/>
      <c r="AA56" s="462"/>
      <c r="AB56" s="444" t="s">
        <v>160</v>
      </c>
      <c r="AC56" s="483"/>
      <c r="AD56" s="445"/>
      <c r="AE56" s="445"/>
      <c r="AF56" s="445"/>
      <c r="AG56" s="462"/>
      <c r="AH56" s="444" t="s">
        <v>161</v>
      </c>
      <c r="AI56" s="445"/>
      <c r="AJ56" s="445"/>
      <c r="AK56" s="445"/>
      <c r="AL56" s="445"/>
      <c r="AM56" s="462"/>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x14ac:dyDescent="0.25">
      <c r="A57" s="78"/>
      <c r="B57" s="78"/>
      <c r="C57" s="78"/>
      <c r="D57" s="78"/>
      <c r="E57" s="78"/>
      <c r="F57" s="78"/>
      <c r="G57" s="78"/>
      <c r="H57" s="78"/>
      <c r="I57" s="78"/>
      <c r="J57" s="448"/>
      <c r="K57" s="447"/>
      <c r="L57" s="447"/>
      <c r="M57" s="447"/>
      <c r="N57" s="447"/>
      <c r="O57" s="463"/>
      <c r="P57" s="448"/>
      <c r="Q57" s="447"/>
      <c r="R57" s="447"/>
      <c r="S57" s="447"/>
      <c r="T57" s="447"/>
      <c r="U57" s="463"/>
      <c r="V57" s="448"/>
      <c r="W57" s="447"/>
      <c r="X57" s="447"/>
      <c r="Y57" s="447"/>
      <c r="Z57" s="447"/>
      <c r="AA57" s="463"/>
      <c r="AB57" s="448"/>
      <c r="AC57" s="447"/>
      <c r="AD57" s="447"/>
      <c r="AE57" s="447"/>
      <c r="AF57" s="447"/>
      <c r="AG57" s="463"/>
      <c r="AH57" s="448"/>
      <c r="AI57" s="447"/>
      <c r="AJ57" s="447"/>
      <c r="AK57" s="447"/>
      <c r="AL57" s="447"/>
      <c r="AM57" s="463"/>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x14ac:dyDescent="0.25">
      <c r="A58" s="78"/>
      <c r="B58" s="78"/>
      <c r="C58" s="78"/>
      <c r="D58" s="78"/>
      <c r="E58" s="78"/>
      <c r="F58" s="78"/>
      <c r="G58" s="78"/>
      <c r="H58" s="78"/>
      <c r="I58" s="78"/>
      <c r="J58" s="448"/>
      <c r="K58" s="447"/>
      <c r="L58" s="447"/>
      <c r="M58" s="447"/>
      <c r="N58" s="447"/>
      <c r="O58" s="463"/>
      <c r="P58" s="448"/>
      <c r="Q58" s="447"/>
      <c r="R58" s="447"/>
      <c r="S58" s="447"/>
      <c r="T58" s="447"/>
      <c r="U58" s="463"/>
      <c r="V58" s="448"/>
      <c r="W58" s="447"/>
      <c r="X58" s="447"/>
      <c r="Y58" s="447"/>
      <c r="Z58" s="447"/>
      <c r="AA58" s="463"/>
      <c r="AB58" s="448"/>
      <c r="AC58" s="447"/>
      <c r="AD58" s="447"/>
      <c r="AE58" s="447"/>
      <c r="AF58" s="447"/>
      <c r="AG58" s="463"/>
      <c r="AH58" s="448"/>
      <c r="AI58" s="447"/>
      <c r="AJ58" s="447"/>
      <c r="AK58" s="447"/>
      <c r="AL58" s="447"/>
      <c r="AM58" s="463"/>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x14ac:dyDescent="0.25">
      <c r="A59" s="78"/>
      <c r="B59" s="78"/>
      <c r="C59" s="78"/>
      <c r="D59" s="78"/>
      <c r="E59" s="78"/>
      <c r="F59" s="78"/>
      <c r="G59" s="78"/>
      <c r="H59" s="78"/>
      <c r="I59" s="78"/>
      <c r="J59" s="448"/>
      <c r="K59" s="447"/>
      <c r="L59" s="447"/>
      <c r="M59" s="447"/>
      <c r="N59" s="447"/>
      <c r="O59" s="463"/>
      <c r="P59" s="448"/>
      <c r="Q59" s="447"/>
      <c r="R59" s="447"/>
      <c r="S59" s="447"/>
      <c r="T59" s="447"/>
      <c r="U59" s="463"/>
      <c r="V59" s="448"/>
      <c r="W59" s="447"/>
      <c r="X59" s="447"/>
      <c r="Y59" s="447"/>
      <c r="Z59" s="447"/>
      <c r="AA59" s="463"/>
      <c r="AB59" s="448"/>
      <c r="AC59" s="447"/>
      <c r="AD59" s="447"/>
      <c r="AE59" s="447"/>
      <c r="AF59" s="447"/>
      <c r="AG59" s="463"/>
      <c r="AH59" s="448"/>
      <c r="AI59" s="447"/>
      <c r="AJ59" s="447"/>
      <c r="AK59" s="447"/>
      <c r="AL59" s="447"/>
      <c r="AM59" s="463"/>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x14ac:dyDescent="0.25">
      <c r="A60" s="78"/>
      <c r="B60" s="78"/>
      <c r="C60" s="78"/>
      <c r="D60" s="78"/>
      <c r="E60" s="78"/>
      <c r="F60" s="78"/>
      <c r="G60" s="78"/>
      <c r="H60" s="78"/>
      <c r="I60" s="78"/>
      <c r="J60" s="448"/>
      <c r="K60" s="447"/>
      <c r="L60" s="447"/>
      <c r="M60" s="447"/>
      <c r="N60" s="447"/>
      <c r="O60" s="463"/>
      <c r="P60" s="448"/>
      <c r="Q60" s="447"/>
      <c r="R60" s="447"/>
      <c r="S60" s="447"/>
      <c r="T60" s="447"/>
      <c r="U60" s="463"/>
      <c r="V60" s="448"/>
      <c r="W60" s="447"/>
      <c r="X60" s="447"/>
      <c r="Y60" s="447"/>
      <c r="Z60" s="447"/>
      <c r="AA60" s="463"/>
      <c r="AB60" s="448"/>
      <c r="AC60" s="447"/>
      <c r="AD60" s="447"/>
      <c r="AE60" s="447"/>
      <c r="AF60" s="447"/>
      <c r="AG60" s="463"/>
      <c r="AH60" s="448"/>
      <c r="AI60" s="447"/>
      <c r="AJ60" s="447"/>
      <c r="AK60" s="447"/>
      <c r="AL60" s="447"/>
      <c r="AM60" s="463"/>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ht="15.75" thickBot="1" x14ac:dyDescent="0.3">
      <c r="A61" s="78"/>
      <c r="B61" s="78"/>
      <c r="C61" s="78"/>
      <c r="D61" s="78"/>
      <c r="E61" s="78"/>
      <c r="F61" s="78"/>
      <c r="G61" s="78"/>
      <c r="H61" s="78"/>
      <c r="I61" s="78"/>
      <c r="J61" s="449"/>
      <c r="K61" s="450"/>
      <c r="L61" s="450"/>
      <c r="M61" s="450"/>
      <c r="N61" s="450"/>
      <c r="O61" s="464"/>
      <c r="P61" s="449"/>
      <c r="Q61" s="450"/>
      <c r="R61" s="450"/>
      <c r="S61" s="450"/>
      <c r="T61" s="450"/>
      <c r="U61" s="464"/>
      <c r="V61" s="449"/>
      <c r="W61" s="450"/>
      <c r="X61" s="450"/>
      <c r="Y61" s="450"/>
      <c r="Z61" s="450"/>
      <c r="AA61" s="464"/>
      <c r="AB61" s="449"/>
      <c r="AC61" s="450"/>
      <c r="AD61" s="450"/>
      <c r="AE61" s="450"/>
      <c r="AF61" s="450"/>
      <c r="AG61" s="464"/>
      <c r="AH61" s="449"/>
      <c r="AI61" s="450"/>
      <c r="AJ61" s="450"/>
      <c r="AK61" s="450"/>
      <c r="AL61" s="450"/>
      <c r="AM61" s="464"/>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x14ac:dyDescent="0.25">
      <c r="A62" s="78"/>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row>
    <row r="63" spans="1:80" ht="15" customHeight="1" x14ac:dyDescent="0.25">
      <c r="A63" s="78"/>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78"/>
      <c r="AV63" s="78"/>
      <c r="AW63" s="78"/>
      <c r="AX63" s="78"/>
      <c r="AY63" s="78"/>
      <c r="AZ63" s="78"/>
      <c r="BA63" s="78"/>
      <c r="BB63" s="78"/>
      <c r="BC63" s="78"/>
      <c r="BD63" s="78"/>
      <c r="BE63" s="78"/>
      <c r="BF63" s="78"/>
      <c r="BG63" s="78"/>
      <c r="BH63" s="78"/>
    </row>
    <row r="64" spans="1:80" ht="15" customHeight="1" x14ac:dyDescent="0.25">
      <c r="A64" s="78"/>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78"/>
      <c r="AV64" s="78"/>
      <c r="AW64" s="78"/>
      <c r="AX64" s="78"/>
      <c r="AY64" s="78"/>
      <c r="AZ64" s="78"/>
      <c r="BA64" s="78"/>
      <c r="BB64" s="78"/>
      <c r="BC64" s="78"/>
      <c r="BD64" s="78"/>
      <c r="BE64" s="78"/>
      <c r="BF64" s="78"/>
      <c r="BG64" s="78"/>
      <c r="BH64" s="78"/>
    </row>
    <row r="65" spans="1:60" x14ac:dyDescent="0.25">
      <c r="A65" s="78"/>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row>
    <row r="66" spans="1:60" x14ac:dyDescent="0.25">
      <c r="A66" s="78"/>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row>
    <row r="67" spans="1:60" x14ac:dyDescent="0.25">
      <c r="A67" s="78"/>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row>
    <row r="68" spans="1:60" x14ac:dyDescent="0.25">
      <c r="A68" s="78"/>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row>
    <row r="69" spans="1:60" x14ac:dyDescent="0.25">
      <c r="A69" s="78"/>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row>
    <row r="70" spans="1:60" x14ac:dyDescent="0.25">
      <c r="A70" s="78"/>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row>
    <row r="71" spans="1:60" x14ac:dyDescent="0.25">
      <c r="A71" s="78"/>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row>
    <row r="72" spans="1:60" x14ac:dyDescent="0.25">
      <c r="A72" s="78"/>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row>
    <row r="73" spans="1:60" x14ac:dyDescent="0.25">
      <c r="A73" s="78"/>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row>
    <row r="74" spans="1:60" x14ac:dyDescent="0.25">
      <c r="A74" s="78"/>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row>
    <row r="75" spans="1:60" x14ac:dyDescent="0.25">
      <c r="A75" s="78"/>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row>
    <row r="76" spans="1:60"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row>
    <row r="77" spans="1:60" x14ac:dyDescent="0.25">
      <c r="A77" s="78"/>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row>
    <row r="78" spans="1:60" x14ac:dyDescent="0.25">
      <c r="A78" s="78"/>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row>
    <row r="79" spans="1:60" x14ac:dyDescent="0.25">
      <c r="A79" s="78"/>
      <c r="B79" s="78"/>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row>
    <row r="80" spans="1:60"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row>
    <row r="81" spans="1:60"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row>
    <row r="82" spans="1:60" x14ac:dyDescent="0.25">
      <c r="A82" s="78"/>
      <c r="B82" s="78"/>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row>
    <row r="83" spans="1:60" x14ac:dyDescent="0.25">
      <c r="A83" s="78"/>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row>
    <row r="84" spans="1:60" x14ac:dyDescent="0.25">
      <c r="A84" s="78"/>
      <c r="B84" s="78"/>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row>
    <row r="85" spans="1:60" x14ac:dyDescent="0.25">
      <c r="A85" s="78"/>
      <c r="B85" s="78"/>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row>
    <row r="86" spans="1:60" x14ac:dyDescent="0.25">
      <c r="A86" s="78"/>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row>
    <row r="87" spans="1:60" x14ac:dyDescent="0.25">
      <c r="A87" s="78"/>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row>
    <row r="88" spans="1:60" x14ac:dyDescent="0.25">
      <c r="A88" s="78"/>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row>
    <row r="89" spans="1:60" x14ac:dyDescent="0.25">
      <c r="A89" s="7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row>
    <row r="90" spans="1:60" x14ac:dyDescent="0.25">
      <c r="A90" s="7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row>
    <row r="91" spans="1:60"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row>
    <row r="92" spans="1:60" x14ac:dyDescent="0.25">
      <c r="A92" s="7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row>
    <row r="93" spans="1:60" x14ac:dyDescent="0.25">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row>
    <row r="94" spans="1:60" x14ac:dyDescent="0.25">
      <c r="A94" s="7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row>
    <row r="95" spans="1:60" x14ac:dyDescent="0.25">
      <c r="A95" s="7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row>
    <row r="96" spans="1:60" x14ac:dyDescent="0.25">
      <c r="A96" s="78"/>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row>
    <row r="97" spans="1:60" x14ac:dyDescent="0.25">
      <c r="A97" s="78"/>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row>
    <row r="98" spans="1:60"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row>
    <row r="99" spans="1:60" x14ac:dyDescent="0.25">
      <c r="A99" s="78"/>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row>
    <row r="100" spans="1:60" x14ac:dyDescent="0.25">
      <c r="A100" s="78"/>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row>
    <row r="101" spans="1:60" x14ac:dyDescent="0.25">
      <c r="A101" s="78"/>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row>
    <row r="102" spans="1:60"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row>
    <row r="103" spans="1:60" x14ac:dyDescent="0.25">
      <c r="A103" s="78"/>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row>
    <row r="104" spans="1:60" x14ac:dyDescent="0.25">
      <c r="A104" s="78"/>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row>
    <row r="105" spans="1:60" x14ac:dyDescent="0.25">
      <c r="A105" s="78"/>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row>
    <row r="106" spans="1:60"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row>
    <row r="107" spans="1:60" x14ac:dyDescent="0.25">
      <c r="A107" s="78"/>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row>
    <row r="108" spans="1:60" x14ac:dyDescent="0.25">
      <c r="A108" s="78"/>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row>
    <row r="109" spans="1:60" x14ac:dyDescent="0.25">
      <c r="A109" s="78"/>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row>
    <row r="110" spans="1:60" x14ac:dyDescent="0.25">
      <c r="A110" s="78"/>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row>
    <row r="111" spans="1:60" x14ac:dyDescent="0.25">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row>
    <row r="112" spans="1:60" x14ac:dyDescent="0.25">
      <c r="A112" s="78"/>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row>
    <row r="113" spans="1:60" x14ac:dyDescent="0.25">
      <c r="A113" s="78"/>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row>
    <row r="114" spans="1:60" x14ac:dyDescent="0.25">
      <c r="A114" s="78"/>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row>
    <row r="115" spans="1:60"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row>
    <row r="116" spans="1:60" x14ac:dyDescent="0.25">
      <c r="A116" s="78"/>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row>
    <row r="117" spans="1:60" x14ac:dyDescent="0.25">
      <c r="A117" s="78"/>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row>
    <row r="118" spans="1:60" x14ac:dyDescent="0.25">
      <c r="A118" s="78"/>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row>
    <row r="119" spans="1:60" x14ac:dyDescent="0.25">
      <c r="A119" s="78"/>
      <c r="B119" s="78"/>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row>
    <row r="120" spans="1:60" x14ac:dyDescent="0.25">
      <c r="A120" s="78"/>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row>
    <row r="121" spans="1:60" x14ac:dyDescent="0.25">
      <c r="A121" s="78"/>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row>
    <row r="122" spans="1:60" x14ac:dyDescent="0.25">
      <c r="A122" s="78"/>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row>
    <row r="123" spans="1:60" x14ac:dyDescent="0.25">
      <c r="A123" s="78"/>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row>
    <row r="124" spans="1:60" x14ac:dyDescent="0.25">
      <c r="A124" s="78"/>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row>
    <row r="125" spans="1:60" x14ac:dyDescent="0.25">
      <c r="A125" s="78"/>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row>
    <row r="126" spans="1:60" x14ac:dyDescent="0.25">
      <c r="A126" s="78"/>
      <c r="B126" s="78"/>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row>
    <row r="127" spans="1:60" x14ac:dyDescent="0.25">
      <c r="A127" s="78"/>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row>
    <row r="128" spans="1:60" x14ac:dyDescent="0.25">
      <c r="A128" s="78"/>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row>
    <row r="129" spans="1:60" x14ac:dyDescent="0.25">
      <c r="A129" s="78"/>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row>
    <row r="130" spans="1:60" x14ac:dyDescent="0.25">
      <c r="A130" s="78"/>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row>
    <row r="131" spans="1:60" x14ac:dyDescent="0.25">
      <c r="A131" s="78"/>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row>
    <row r="132" spans="1:60" x14ac:dyDescent="0.25">
      <c r="A132" s="78"/>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row>
    <row r="133" spans="1:60" x14ac:dyDescent="0.25">
      <c r="A133" s="78"/>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row>
    <row r="134" spans="1:60" x14ac:dyDescent="0.25">
      <c r="A134" s="78"/>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row>
    <row r="135" spans="1:60" x14ac:dyDescent="0.25">
      <c r="A135" s="78"/>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row>
    <row r="136" spans="1:60" x14ac:dyDescent="0.25">
      <c r="A136" s="78"/>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row>
    <row r="137" spans="1:60" x14ac:dyDescent="0.25">
      <c r="A137" s="78"/>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row>
    <row r="138" spans="1:60" x14ac:dyDescent="0.25">
      <c r="A138" s="78"/>
      <c r="B138" s="78"/>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row>
    <row r="139" spans="1:60" x14ac:dyDescent="0.25">
      <c r="A139" s="78"/>
      <c r="B139" s="78"/>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row>
    <row r="140" spans="1:60" x14ac:dyDescent="0.25">
      <c r="A140" s="78"/>
      <c r="B140" s="78"/>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row>
    <row r="141" spans="1:60" x14ac:dyDescent="0.25">
      <c r="A141" s="78"/>
      <c r="B141" s="78"/>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row>
    <row r="142" spans="1:60" x14ac:dyDescent="0.25">
      <c r="A142" s="78"/>
      <c r="B142" s="78"/>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row>
    <row r="143" spans="1:60" x14ac:dyDescent="0.25">
      <c r="A143" s="78"/>
      <c r="B143" s="78"/>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row>
    <row r="144" spans="1:60" x14ac:dyDescent="0.25">
      <c r="A144" s="78"/>
      <c r="B144" s="78"/>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row>
    <row r="145" spans="1:60" x14ac:dyDescent="0.25">
      <c r="A145" s="78"/>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row>
    <row r="146" spans="1:60" x14ac:dyDescent="0.25">
      <c r="A146" s="78"/>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row>
    <row r="147" spans="1:60" x14ac:dyDescent="0.25">
      <c r="A147" s="78"/>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row>
    <row r="148" spans="1:60" x14ac:dyDescent="0.25">
      <c r="A148" s="78"/>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row>
    <row r="149" spans="1:60" x14ac:dyDescent="0.25">
      <c r="A149" s="78"/>
      <c r="B149" s="78"/>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row>
    <row r="150" spans="1:60" x14ac:dyDescent="0.25">
      <c r="A150" s="78"/>
      <c r="B150" s="78"/>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row>
    <row r="151" spans="1:60" x14ac:dyDescent="0.25">
      <c r="A151" s="78"/>
      <c r="B151" s="78"/>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row>
    <row r="152" spans="1:60" x14ac:dyDescent="0.25">
      <c r="A152" s="78"/>
      <c r="B152" s="78"/>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row>
    <row r="153" spans="1:60" x14ac:dyDescent="0.25">
      <c r="A153" s="78"/>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row>
    <row r="154" spans="1:60" x14ac:dyDescent="0.25">
      <c r="A154" s="78"/>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row>
    <row r="155" spans="1:60" x14ac:dyDescent="0.25">
      <c r="A155" s="78"/>
      <c r="B155" s="78"/>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row>
    <row r="156" spans="1:60" x14ac:dyDescent="0.25">
      <c r="A156" s="78"/>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row>
    <row r="157" spans="1:60" x14ac:dyDescent="0.25">
      <c r="A157" s="78"/>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row>
    <row r="158" spans="1:60" x14ac:dyDescent="0.25">
      <c r="A158" s="78"/>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row>
    <row r="159" spans="1:60" x14ac:dyDescent="0.25">
      <c r="A159" s="78"/>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row>
    <row r="160" spans="1:60" x14ac:dyDescent="0.25">
      <c r="A160" s="78"/>
      <c r="B160" s="78"/>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row>
    <row r="161" spans="1:60" x14ac:dyDescent="0.25">
      <c r="A161" s="78"/>
      <c r="B161" s="78"/>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row>
    <row r="162" spans="1:60" x14ac:dyDescent="0.25">
      <c r="A162" s="78"/>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row>
    <row r="163" spans="1:60" x14ac:dyDescent="0.25">
      <c r="A163" s="78"/>
      <c r="B163" s="78"/>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row>
    <row r="164" spans="1:60" x14ac:dyDescent="0.25">
      <c r="A164" s="78"/>
      <c r="B164" s="78"/>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row>
    <row r="165" spans="1:60" x14ac:dyDescent="0.25">
      <c r="A165" s="78"/>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row>
    <row r="166" spans="1:60" x14ac:dyDescent="0.25">
      <c r="A166" s="78"/>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row>
    <row r="167" spans="1:60" x14ac:dyDescent="0.25">
      <c r="A167" s="78"/>
      <c r="B167" s="78"/>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row>
    <row r="168" spans="1:60" x14ac:dyDescent="0.25">
      <c r="A168" s="78"/>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row>
    <row r="169" spans="1:60" x14ac:dyDescent="0.25">
      <c r="A169" s="78"/>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row>
    <row r="170" spans="1:60" x14ac:dyDescent="0.25">
      <c r="A170" s="78"/>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row>
    <row r="171" spans="1:60" x14ac:dyDescent="0.25">
      <c r="A171" s="78"/>
      <c r="B171" s="78"/>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row>
    <row r="172" spans="1:60" x14ac:dyDescent="0.25">
      <c r="A172" s="78"/>
      <c r="B172" s="78"/>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row>
    <row r="173" spans="1:60" x14ac:dyDescent="0.25">
      <c r="A173" s="78"/>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row>
    <row r="174" spans="1:60" x14ac:dyDescent="0.25">
      <c r="A174" s="78"/>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row>
    <row r="175" spans="1:60" x14ac:dyDescent="0.25">
      <c r="A175" s="78"/>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row>
    <row r="176" spans="1:60" x14ac:dyDescent="0.25">
      <c r="A176" s="78"/>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row>
    <row r="177" spans="1:60" x14ac:dyDescent="0.25">
      <c r="A177" s="78"/>
      <c r="B177" s="78"/>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row>
    <row r="178" spans="1:60" x14ac:dyDescent="0.25">
      <c r="A178" s="78"/>
      <c r="B178" s="78"/>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row>
    <row r="179" spans="1:60" x14ac:dyDescent="0.25">
      <c r="A179" s="78"/>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row>
    <row r="180" spans="1:60" x14ac:dyDescent="0.25">
      <c r="A180" s="78"/>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row>
    <row r="181" spans="1:60" x14ac:dyDescent="0.25">
      <c r="A181" s="78"/>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row>
    <row r="182" spans="1:60" x14ac:dyDescent="0.25">
      <c r="A182" s="78"/>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row>
    <row r="183" spans="1:60" x14ac:dyDescent="0.25">
      <c r="A183" s="78"/>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row>
    <row r="184" spans="1:60" x14ac:dyDescent="0.25">
      <c r="A184" s="78"/>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row>
    <row r="185" spans="1:60" x14ac:dyDescent="0.25">
      <c r="A185" s="78"/>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row>
    <row r="186" spans="1:60" x14ac:dyDescent="0.25">
      <c r="A186" s="78"/>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row>
    <row r="187" spans="1:60" x14ac:dyDescent="0.25">
      <c r="A187" s="78"/>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row>
    <row r="188" spans="1:60" x14ac:dyDescent="0.25">
      <c r="A188" s="78"/>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row>
    <row r="189" spans="1:60" x14ac:dyDescent="0.25">
      <c r="A189" s="78"/>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row>
    <row r="190" spans="1:60" x14ac:dyDescent="0.25">
      <c r="A190" s="78"/>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row>
    <row r="191" spans="1:60" x14ac:dyDescent="0.25">
      <c r="A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row>
    <row r="192" spans="1:60" x14ac:dyDescent="0.25">
      <c r="A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row>
    <row r="193" spans="1:60" x14ac:dyDescent="0.25">
      <c r="A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row>
    <row r="194" spans="1:60" x14ac:dyDescent="0.25">
      <c r="A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row>
    <row r="195" spans="1:60" x14ac:dyDescent="0.25">
      <c r="A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row>
    <row r="196" spans="1:60" x14ac:dyDescent="0.25">
      <c r="A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row>
    <row r="197" spans="1:60" x14ac:dyDescent="0.25">
      <c r="A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row>
    <row r="198" spans="1:60" x14ac:dyDescent="0.25">
      <c r="A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row>
    <row r="199" spans="1:60" x14ac:dyDescent="0.25">
      <c r="A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row>
    <row r="200" spans="1:60" x14ac:dyDescent="0.25">
      <c r="A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row>
    <row r="201" spans="1:60" x14ac:dyDescent="0.25">
      <c r="A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row>
    <row r="202" spans="1:60" x14ac:dyDescent="0.25">
      <c r="A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row>
    <row r="203" spans="1:60" x14ac:dyDescent="0.25">
      <c r="A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row>
    <row r="204" spans="1:60" x14ac:dyDescent="0.25">
      <c r="A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row>
    <row r="205" spans="1:60" x14ac:dyDescent="0.25">
      <c r="A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row>
    <row r="206" spans="1:60" x14ac:dyDescent="0.25">
      <c r="A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row>
    <row r="207" spans="1:60" x14ac:dyDescent="0.25">
      <c r="A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row>
    <row r="208" spans="1:60" x14ac:dyDescent="0.25">
      <c r="A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row>
    <row r="209" spans="1:60" x14ac:dyDescent="0.25">
      <c r="A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row>
    <row r="210" spans="1:60" x14ac:dyDescent="0.25">
      <c r="A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row>
    <row r="211" spans="1:60" x14ac:dyDescent="0.25">
      <c r="A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row>
    <row r="212" spans="1:60" x14ac:dyDescent="0.25">
      <c r="A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row>
    <row r="213" spans="1:60" x14ac:dyDescent="0.25">
      <c r="A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row>
    <row r="214" spans="1:60" x14ac:dyDescent="0.25">
      <c r="A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row>
    <row r="215" spans="1:60" x14ac:dyDescent="0.25">
      <c r="A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row>
    <row r="216" spans="1:60" x14ac:dyDescent="0.25">
      <c r="A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row>
    <row r="217" spans="1:60" x14ac:dyDescent="0.25">
      <c r="A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row>
    <row r="218" spans="1:60" x14ac:dyDescent="0.25">
      <c r="A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row>
    <row r="219" spans="1:60" x14ac:dyDescent="0.25">
      <c r="A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row>
    <row r="220" spans="1:60" x14ac:dyDescent="0.25">
      <c r="A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row>
    <row r="221" spans="1:60" x14ac:dyDescent="0.25">
      <c r="A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row>
    <row r="222" spans="1:60" x14ac:dyDescent="0.25">
      <c r="A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row>
    <row r="223" spans="1:60" x14ac:dyDescent="0.25">
      <c r="A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row>
    <row r="224" spans="1:60" x14ac:dyDescent="0.25">
      <c r="A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row>
    <row r="225" spans="1:60" x14ac:dyDescent="0.25">
      <c r="A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row>
    <row r="226" spans="1:60" x14ac:dyDescent="0.25">
      <c r="A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row>
    <row r="227" spans="1:60" x14ac:dyDescent="0.25">
      <c r="A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row>
    <row r="228" spans="1:60" x14ac:dyDescent="0.25">
      <c r="A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row>
    <row r="229" spans="1:60" x14ac:dyDescent="0.25">
      <c r="A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row>
    <row r="230" spans="1:60" x14ac:dyDescent="0.25">
      <c r="A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row>
    <row r="231" spans="1:60" x14ac:dyDescent="0.25">
      <c r="A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row>
    <row r="232" spans="1:60" x14ac:dyDescent="0.25">
      <c r="A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row>
    <row r="233" spans="1:60" x14ac:dyDescent="0.25">
      <c r="A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row>
    <row r="234" spans="1:60" x14ac:dyDescent="0.25">
      <c r="A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row>
    <row r="235" spans="1:60" x14ac:dyDescent="0.25">
      <c r="A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row>
    <row r="236" spans="1:60" x14ac:dyDescent="0.25">
      <c r="A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row>
    <row r="237" spans="1:60" x14ac:dyDescent="0.25">
      <c r="A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row>
    <row r="238" spans="1:60" x14ac:dyDescent="0.25">
      <c r="A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row>
    <row r="239" spans="1:60" x14ac:dyDescent="0.25">
      <c r="A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row>
    <row r="240" spans="1:60" x14ac:dyDescent="0.25">
      <c r="A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row>
    <row r="241" spans="1:60" x14ac:dyDescent="0.25">
      <c r="A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row>
    <row r="242" spans="1:60" x14ac:dyDescent="0.25">
      <c r="A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row>
    <row r="243" spans="1:60" x14ac:dyDescent="0.25">
      <c r="A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row>
    <row r="244" spans="1:60" x14ac:dyDescent="0.25">
      <c r="A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row>
    <row r="245" spans="1:60" x14ac:dyDescent="0.25">
      <c r="A245" s="78"/>
    </row>
    <row r="246" spans="1:60" x14ac:dyDescent="0.25">
      <c r="A246" s="78"/>
    </row>
    <row r="247" spans="1:60" x14ac:dyDescent="0.25">
      <c r="A247" s="78"/>
    </row>
    <row r="248" spans="1:60" x14ac:dyDescent="0.25">
      <c r="A248" s="78"/>
    </row>
  </sheetData>
  <sheetProtection algorithmName="SHA-512" hashValue="pk41qPkreGaIienBHjYN6qHrG0CgO529+BqkFfOkTGgU8ieLIk2ly7oHCkTe6nIJwtUs4b/6dT5t6eEiLeXG7Q==" saltValue="1Vg2zxH2JXOw6ZLmo/E9SA==" spinCount="100000" sheet="1" objects="1" scenarios="1"/>
  <mergeCells count="17">
    <mergeCell ref="J56:O61"/>
    <mergeCell ref="P56:U61"/>
    <mergeCell ref="V56:AA61"/>
    <mergeCell ref="AB56:AG61"/>
    <mergeCell ref="AH56:AM61"/>
    <mergeCell ref="AO16:AT25"/>
    <mergeCell ref="E16:I25"/>
    <mergeCell ref="AO6:AT15"/>
    <mergeCell ref="B2:I4"/>
    <mergeCell ref="J2:AM4"/>
    <mergeCell ref="B6:D55"/>
    <mergeCell ref="E6:I15"/>
    <mergeCell ref="E46:I55"/>
    <mergeCell ref="AO36:AT45"/>
    <mergeCell ref="E36:I45"/>
    <mergeCell ref="AO26:AT35"/>
    <mergeCell ref="E26:I3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78"/>
      <c r="B1" s="484" t="s">
        <v>163</v>
      </c>
      <c r="C1" s="484"/>
      <c r="D1" s="484"/>
      <c r="E1" s="78"/>
      <c r="F1" s="78"/>
      <c r="G1" s="78"/>
      <c r="H1" s="78"/>
      <c r="I1" s="78"/>
      <c r="J1" s="78"/>
      <c r="K1" s="78"/>
      <c r="L1" s="78"/>
      <c r="M1" s="78"/>
      <c r="N1" s="78"/>
      <c r="O1" s="78"/>
      <c r="P1" s="78"/>
      <c r="Q1" s="78"/>
      <c r="R1" s="78"/>
      <c r="S1" s="78"/>
      <c r="T1" s="78"/>
      <c r="U1" s="78"/>
      <c r="V1" s="78"/>
      <c r="W1" s="78"/>
      <c r="X1" s="78"/>
      <c r="Y1" s="78"/>
      <c r="Z1" s="78"/>
      <c r="AA1" s="78"/>
      <c r="AB1" s="78"/>
      <c r="AC1" s="78"/>
      <c r="AD1" s="78"/>
      <c r="AE1" s="78"/>
    </row>
    <row r="2" spans="1:37" x14ac:dyDescent="0.25">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row>
    <row r="3" spans="1:37" ht="25.5" x14ac:dyDescent="0.25">
      <c r="A3" s="78"/>
      <c r="B3" s="10"/>
      <c r="C3" s="11" t="s">
        <v>164</v>
      </c>
      <c r="D3" s="11" t="s">
        <v>101</v>
      </c>
      <c r="E3" s="78"/>
      <c r="F3" s="78"/>
      <c r="G3" s="78"/>
      <c r="H3" s="78"/>
      <c r="I3" s="78"/>
      <c r="J3" s="78"/>
      <c r="K3" s="78"/>
      <c r="L3" s="78"/>
      <c r="M3" s="78"/>
      <c r="N3" s="78"/>
      <c r="O3" s="78"/>
      <c r="P3" s="78"/>
      <c r="Q3" s="78"/>
      <c r="R3" s="78"/>
      <c r="S3" s="78"/>
      <c r="T3" s="78"/>
      <c r="U3" s="78"/>
      <c r="V3" s="78"/>
      <c r="W3" s="78"/>
      <c r="X3" s="78"/>
      <c r="Y3" s="78"/>
      <c r="Z3" s="78"/>
      <c r="AA3" s="78"/>
      <c r="AB3" s="78"/>
      <c r="AC3" s="78"/>
      <c r="AD3" s="78"/>
      <c r="AE3" s="78"/>
    </row>
    <row r="4" spans="1:37" ht="51" x14ac:dyDescent="0.25">
      <c r="A4" s="78"/>
      <c r="B4" s="12" t="s">
        <v>165</v>
      </c>
      <c r="C4" s="13" t="s">
        <v>166</v>
      </c>
      <c r="D4" s="14">
        <v>0.2</v>
      </c>
      <c r="E4" s="78"/>
      <c r="F4" s="78"/>
      <c r="G4" s="78"/>
      <c r="H4" s="78"/>
      <c r="I4" s="78"/>
      <c r="J4" s="78"/>
      <c r="K4" s="78"/>
      <c r="L4" s="78"/>
      <c r="M4" s="78"/>
      <c r="N4" s="78"/>
      <c r="O4" s="78"/>
      <c r="P4" s="78"/>
      <c r="Q4" s="78"/>
      <c r="R4" s="78"/>
      <c r="S4" s="78"/>
      <c r="T4" s="78"/>
      <c r="U4" s="78"/>
      <c r="V4" s="78"/>
      <c r="W4" s="78"/>
      <c r="X4" s="78"/>
      <c r="Y4" s="78"/>
      <c r="Z4" s="78"/>
      <c r="AA4" s="78"/>
      <c r="AB4" s="78"/>
      <c r="AC4" s="78"/>
      <c r="AD4" s="78"/>
      <c r="AE4" s="78"/>
    </row>
    <row r="5" spans="1:37" ht="51" x14ac:dyDescent="0.25">
      <c r="A5" s="78"/>
      <c r="B5" s="15" t="s">
        <v>167</v>
      </c>
      <c r="C5" s="16" t="s">
        <v>168</v>
      </c>
      <c r="D5" s="17">
        <v>0.4</v>
      </c>
      <c r="E5" s="78"/>
      <c r="F5" s="78"/>
      <c r="G5" s="78"/>
      <c r="H5" s="78"/>
      <c r="I5" s="78"/>
      <c r="J5" s="78"/>
      <c r="K5" s="78"/>
      <c r="L5" s="78"/>
      <c r="M5" s="78"/>
      <c r="N5" s="78"/>
      <c r="O5" s="78"/>
      <c r="P5" s="78"/>
      <c r="Q5" s="78"/>
      <c r="R5" s="78"/>
      <c r="S5" s="78"/>
      <c r="T5" s="78"/>
      <c r="U5" s="78"/>
      <c r="V5" s="78"/>
      <c r="W5" s="78"/>
      <c r="X5" s="78"/>
      <c r="Y5" s="78"/>
      <c r="Z5" s="78"/>
      <c r="AA5" s="78"/>
      <c r="AB5" s="78"/>
      <c r="AC5" s="78"/>
      <c r="AD5" s="78"/>
      <c r="AE5" s="78"/>
    </row>
    <row r="6" spans="1:37" ht="51" x14ac:dyDescent="0.25">
      <c r="A6" s="78"/>
      <c r="B6" s="18" t="s">
        <v>169</v>
      </c>
      <c r="C6" s="16" t="s">
        <v>170</v>
      </c>
      <c r="D6" s="17">
        <v>0.6</v>
      </c>
      <c r="E6" s="78"/>
      <c r="F6" s="78"/>
      <c r="G6" s="78"/>
      <c r="H6" s="78"/>
      <c r="I6" s="78"/>
      <c r="J6" s="78"/>
      <c r="K6" s="78"/>
      <c r="L6" s="78"/>
      <c r="M6" s="78"/>
      <c r="N6" s="78"/>
      <c r="O6" s="78"/>
      <c r="P6" s="78"/>
      <c r="Q6" s="78"/>
      <c r="R6" s="78"/>
      <c r="S6" s="78"/>
      <c r="T6" s="78"/>
      <c r="U6" s="78"/>
      <c r="V6" s="78"/>
      <c r="W6" s="78"/>
      <c r="X6" s="78"/>
      <c r="Y6" s="78"/>
      <c r="Z6" s="78"/>
      <c r="AA6" s="78"/>
      <c r="AB6" s="78"/>
      <c r="AC6" s="78"/>
      <c r="AD6" s="78"/>
      <c r="AE6" s="78"/>
    </row>
    <row r="7" spans="1:37" ht="76.5" x14ac:dyDescent="0.25">
      <c r="A7" s="78"/>
      <c r="B7" s="19" t="s">
        <v>171</v>
      </c>
      <c r="C7" s="16" t="s">
        <v>172</v>
      </c>
      <c r="D7" s="17">
        <v>0.8</v>
      </c>
      <c r="E7" s="78"/>
      <c r="F7" s="78"/>
      <c r="G7" s="78"/>
      <c r="H7" s="78"/>
      <c r="I7" s="78"/>
      <c r="J7" s="78"/>
      <c r="K7" s="78"/>
      <c r="L7" s="78"/>
      <c r="M7" s="78"/>
      <c r="N7" s="78"/>
      <c r="O7" s="78"/>
      <c r="P7" s="78"/>
      <c r="Q7" s="78"/>
      <c r="R7" s="78"/>
      <c r="S7" s="78"/>
      <c r="T7" s="78"/>
      <c r="U7" s="78"/>
      <c r="V7" s="78"/>
      <c r="W7" s="78"/>
      <c r="X7" s="78"/>
      <c r="Y7" s="78"/>
      <c r="Z7" s="78"/>
      <c r="AA7" s="78"/>
      <c r="AB7" s="78"/>
      <c r="AC7" s="78"/>
      <c r="AD7" s="78"/>
      <c r="AE7" s="78"/>
    </row>
    <row r="8" spans="1:37" ht="51" x14ac:dyDescent="0.25">
      <c r="A8" s="78"/>
      <c r="B8" s="20" t="s">
        <v>173</v>
      </c>
      <c r="C8" s="16" t="s">
        <v>174</v>
      </c>
      <c r="D8" s="17">
        <v>1</v>
      </c>
      <c r="E8" s="78"/>
      <c r="F8" s="78"/>
      <c r="G8" s="78"/>
      <c r="H8" s="78"/>
      <c r="I8" s="78"/>
      <c r="J8" s="78"/>
      <c r="K8" s="78"/>
      <c r="L8" s="78"/>
      <c r="M8" s="78"/>
      <c r="N8" s="78"/>
      <c r="O8" s="78"/>
      <c r="P8" s="78"/>
      <c r="Q8" s="78"/>
      <c r="R8" s="78"/>
      <c r="S8" s="78"/>
      <c r="T8" s="78"/>
      <c r="U8" s="78"/>
      <c r="V8" s="78"/>
      <c r="W8" s="78"/>
      <c r="X8" s="78"/>
      <c r="Y8" s="78"/>
      <c r="Z8" s="78"/>
      <c r="AA8" s="78"/>
      <c r="AB8" s="78"/>
      <c r="AC8" s="78"/>
      <c r="AD8" s="78"/>
      <c r="AE8" s="78"/>
    </row>
    <row r="9" spans="1:37" x14ac:dyDescent="0.25">
      <c r="A9" s="78"/>
      <c r="B9" s="98"/>
      <c r="C9" s="98"/>
      <c r="D9" s="9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row>
    <row r="10" spans="1:37" ht="16.5" x14ac:dyDescent="0.25">
      <c r="A10" s="78"/>
      <c r="B10" s="99"/>
      <c r="C10" s="98"/>
      <c r="D10" s="9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row>
    <row r="11" spans="1:37" x14ac:dyDescent="0.25">
      <c r="A11" s="78"/>
      <c r="B11" s="98"/>
      <c r="C11" s="98"/>
      <c r="D11" s="9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row>
    <row r="12" spans="1:37" x14ac:dyDescent="0.25">
      <c r="A12" s="78"/>
      <c r="B12" s="98"/>
      <c r="C12" s="98"/>
      <c r="D12" s="9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row>
    <row r="13" spans="1:37" x14ac:dyDescent="0.25">
      <c r="A13" s="78"/>
      <c r="B13" s="98"/>
      <c r="C13" s="98"/>
      <c r="D13" s="9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37" x14ac:dyDescent="0.25">
      <c r="A14" s="78"/>
      <c r="B14" s="98"/>
      <c r="C14" s="98"/>
      <c r="D14" s="9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row>
    <row r="15" spans="1:37" x14ac:dyDescent="0.25">
      <c r="A15" s="78"/>
      <c r="B15" s="98"/>
      <c r="C15" s="98"/>
      <c r="D15" s="9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row>
    <row r="16" spans="1:37" x14ac:dyDescent="0.25">
      <c r="A16" s="78"/>
      <c r="B16" s="98"/>
      <c r="C16" s="98"/>
      <c r="D16" s="9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row>
    <row r="17" spans="1:37" x14ac:dyDescent="0.25">
      <c r="A17" s="78"/>
      <c r="B17" s="98"/>
      <c r="C17" s="98"/>
      <c r="D17" s="9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row>
    <row r="18" spans="1:37" x14ac:dyDescent="0.25">
      <c r="A18" s="78"/>
      <c r="B18" s="98"/>
      <c r="C18" s="98"/>
      <c r="D18" s="9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row>
    <row r="19" spans="1:37" x14ac:dyDescent="0.25">
      <c r="A19" s="78"/>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row>
    <row r="20" spans="1:37" x14ac:dyDescent="0.25">
      <c r="A20" s="78"/>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row>
    <row r="21" spans="1:37" x14ac:dyDescent="0.25">
      <c r="A21" s="78"/>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row>
    <row r="22" spans="1:37" x14ac:dyDescent="0.25">
      <c r="A22" s="78"/>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row>
    <row r="23" spans="1:37" x14ac:dyDescent="0.25">
      <c r="A23" s="78"/>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row>
    <row r="24" spans="1:37" x14ac:dyDescent="0.25">
      <c r="A24" s="78"/>
      <c r="B24" s="78"/>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row>
    <row r="25" spans="1:37" x14ac:dyDescent="0.25">
      <c r="A25" s="78"/>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7" x14ac:dyDescent="0.25">
      <c r="A26" s="78"/>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row>
    <row r="27" spans="1:37" x14ac:dyDescent="0.25">
      <c r="A27" s="78"/>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row>
    <row r="28" spans="1:37" x14ac:dyDescent="0.25">
      <c r="A28" s="78"/>
      <c r="B28" s="78"/>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row>
    <row r="29" spans="1:37" x14ac:dyDescent="0.25">
      <c r="A29" s="78"/>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row>
    <row r="30" spans="1:37" x14ac:dyDescent="0.25">
      <c r="A30" s="78"/>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row>
    <row r="31" spans="1:37" x14ac:dyDescent="0.25">
      <c r="A31" s="78"/>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row>
    <row r="32" spans="1:37" x14ac:dyDescent="0.25">
      <c r="A32" s="78"/>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row>
    <row r="33" spans="1:31" x14ac:dyDescent="0.25">
      <c r="A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row>
    <row r="34" spans="1:31" x14ac:dyDescent="0.25">
      <c r="A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row>
    <row r="35" spans="1:31" x14ac:dyDescent="0.25">
      <c r="A35" s="78"/>
    </row>
    <row r="36" spans="1:31" x14ac:dyDescent="0.25">
      <c r="A36" s="78"/>
    </row>
    <row r="37" spans="1:31" x14ac:dyDescent="0.25">
      <c r="A37" s="78"/>
    </row>
    <row r="38" spans="1:31" x14ac:dyDescent="0.25">
      <c r="A38" s="78"/>
    </row>
    <row r="39" spans="1:31" x14ac:dyDescent="0.25">
      <c r="A39" s="78"/>
    </row>
    <row r="40" spans="1:31" x14ac:dyDescent="0.25">
      <c r="A40" s="78"/>
    </row>
    <row r="41" spans="1:31" x14ac:dyDescent="0.25">
      <c r="A41" s="78"/>
    </row>
    <row r="42" spans="1:31" x14ac:dyDescent="0.25">
      <c r="A42" s="78"/>
    </row>
    <row r="43" spans="1:31" x14ac:dyDescent="0.25">
      <c r="A43" s="78"/>
    </row>
    <row r="44" spans="1:31" x14ac:dyDescent="0.25">
      <c r="A44" s="78"/>
    </row>
    <row r="45" spans="1:31" x14ac:dyDescent="0.25">
      <c r="A45" s="78"/>
    </row>
    <row r="46" spans="1:31" x14ac:dyDescent="0.25">
      <c r="A46" s="78"/>
    </row>
    <row r="47" spans="1:31" x14ac:dyDescent="0.25">
      <c r="A47" s="78"/>
    </row>
    <row r="48" spans="1:31" x14ac:dyDescent="0.25">
      <c r="A48" s="78"/>
    </row>
    <row r="49" spans="1:1" x14ac:dyDescent="0.25">
      <c r="A49" s="78"/>
    </row>
    <row r="50" spans="1:1" x14ac:dyDescent="0.25">
      <c r="A50" s="78"/>
    </row>
    <row r="51" spans="1:1" x14ac:dyDescent="0.25">
      <c r="A51" s="78"/>
    </row>
    <row r="52" spans="1:1" x14ac:dyDescent="0.25">
      <c r="A52" s="78"/>
    </row>
    <row r="53" spans="1:1" x14ac:dyDescent="0.25">
      <c r="A53" s="78"/>
    </row>
    <row r="54" spans="1:1" x14ac:dyDescent="0.25">
      <c r="A54" s="78"/>
    </row>
    <row r="55" spans="1:1" x14ac:dyDescent="0.25">
      <c r="A55" s="78"/>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78"/>
      <c r="B1" s="485" t="s">
        <v>175</v>
      </c>
      <c r="C1" s="485"/>
      <c r="D1" s="485"/>
      <c r="E1" s="78"/>
      <c r="F1" s="78"/>
      <c r="G1" s="78"/>
      <c r="H1" s="78"/>
      <c r="I1" s="78"/>
      <c r="J1" s="78"/>
      <c r="K1" s="78"/>
      <c r="L1" s="78"/>
      <c r="M1" s="78"/>
      <c r="N1" s="78"/>
      <c r="O1" s="78"/>
      <c r="P1" s="78"/>
      <c r="Q1" s="78"/>
      <c r="R1" s="78"/>
      <c r="S1" s="78"/>
      <c r="T1" s="78"/>
      <c r="U1" s="78"/>
    </row>
    <row r="2" spans="1:21" x14ac:dyDescent="0.25">
      <c r="A2" s="78"/>
      <c r="B2" s="78"/>
      <c r="C2" s="78"/>
      <c r="D2" s="78"/>
      <c r="E2" s="78"/>
      <c r="F2" s="78"/>
      <c r="G2" s="78"/>
      <c r="H2" s="78"/>
      <c r="I2" s="78"/>
      <c r="J2" s="78"/>
      <c r="K2" s="78"/>
      <c r="L2" s="78"/>
      <c r="M2" s="78"/>
      <c r="N2" s="78"/>
      <c r="O2" s="78"/>
      <c r="P2" s="78"/>
      <c r="Q2" s="78"/>
      <c r="R2" s="78"/>
      <c r="S2" s="78"/>
      <c r="T2" s="78"/>
      <c r="U2" s="78"/>
    </row>
    <row r="3" spans="1:21" ht="60" x14ac:dyDescent="0.25">
      <c r="A3" s="78"/>
      <c r="B3" s="95"/>
      <c r="C3" s="31" t="s">
        <v>176</v>
      </c>
      <c r="D3" s="31" t="s">
        <v>177</v>
      </c>
      <c r="E3" s="78"/>
      <c r="F3" s="78"/>
      <c r="G3" s="78"/>
      <c r="H3" s="78"/>
      <c r="I3" s="78"/>
      <c r="J3" s="78"/>
      <c r="K3" s="78"/>
      <c r="L3" s="78"/>
      <c r="M3" s="78"/>
      <c r="N3" s="78"/>
      <c r="O3" s="78"/>
      <c r="P3" s="78"/>
      <c r="Q3" s="78"/>
      <c r="R3" s="78"/>
      <c r="S3" s="78"/>
      <c r="T3" s="78"/>
      <c r="U3" s="78"/>
    </row>
    <row r="4" spans="1:21" ht="33.75" x14ac:dyDescent="0.25">
      <c r="A4" s="94" t="s">
        <v>178</v>
      </c>
      <c r="B4" s="34" t="s">
        <v>179</v>
      </c>
      <c r="C4" s="39" t="s">
        <v>180</v>
      </c>
      <c r="D4" s="32" t="s">
        <v>181</v>
      </c>
      <c r="E4" s="78"/>
      <c r="F4" s="78"/>
      <c r="G4" s="78"/>
      <c r="H4" s="78"/>
      <c r="I4" s="78"/>
      <c r="J4" s="78"/>
      <c r="K4" s="78"/>
      <c r="L4" s="78"/>
      <c r="M4" s="78"/>
      <c r="N4" s="78"/>
      <c r="O4" s="78"/>
      <c r="P4" s="78"/>
      <c r="Q4" s="78"/>
      <c r="R4" s="78"/>
      <c r="S4" s="78"/>
      <c r="T4" s="78"/>
      <c r="U4" s="78"/>
    </row>
    <row r="5" spans="1:21" ht="101.25" x14ac:dyDescent="0.25">
      <c r="A5" s="94" t="s">
        <v>182</v>
      </c>
      <c r="B5" s="35" t="s">
        <v>183</v>
      </c>
      <c r="C5" s="40" t="s">
        <v>184</v>
      </c>
      <c r="D5" s="33" t="s">
        <v>185</v>
      </c>
      <c r="E5" s="78"/>
      <c r="F5" s="78"/>
      <c r="G5" s="78"/>
      <c r="H5" s="78"/>
      <c r="I5" s="78"/>
      <c r="J5" s="78"/>
      <c r="K5" s="78"/>
      <c r="L5" s="78"/>
      <c r="M5" s="78"/>
      <c r="N5" s="78"/>
      <c r="O5" s="78"/>
      <c r="P5" s="78"/>
      <c r="Q5" s="78"/>
      <c r="R5" s="78"/>
      <c r="S5" s="78"/>
      <c r="T5" s="78"/>
      <c r="U5" s="78"/>
    </row>
    <row r="6" spans="1:21" ht="67.5" x14ac:dyDescent="0.25">
      <c r="A6" s="94" t="s">
        <v>153</v>
      </c>
      <c r="B6" s="36" t="s">
        <v>186</v>
      </c>
      <c r="C6" s="40" t="s">
        <v>187</v>
      </c>
      <c r="D6" s="33" t="s">
        <v>188</v>
      </c>
      <c r="E6" s="78"/>
      <c r="F6" s="78"/>
      <c r="G6" s="78"/>
      <c r="H6" s="78"/>
      <c r="I6" s="78"/>
      <c r="J6" s="78"/>
      <c r="K6" s="78"/>
      <c r="L6" s="78"/>
      <c r="M6" s="78"/>
      <c r="N6" s="78"/>
      <c r="O6" s="78"/>
      <c r="P6" s="78"/>
      <c r="Q6" s="78"/>
      <c r="R6" s="78"/>
      <c r="S6" s="78"/>
      <c r="T6" s="78"/>
      <c r="U6" s="78"/>
    </row>
    <row r="7" spans="1:21" ht="101.25" x14ac:dyDescent="0.25">
      <c r="A7" s="94" t="s">
        <v>189</v>
      </c>
      <c r="B7" s="37" t="s">
        <v>190</v>
      </c>
      <c r="C7" s="40" t="s">
        <v>191</v>
      </c>
      <c r="D7" s="33" t="s">
        <v>192</v>
      </c>
      <c r="E7" s="78"/>
      <c r="F7" s="78"/>
      <c r="G7" s="78"/>
      <c r="H7" s="78"/>
      <c r="I7" s="78"/>
      <c r="J7" s="78"/>
      <c r="K7" s="78"/>
      <c r="L7" s="78"/>
      <c r="M7" s="78"/>
      <c r="N7" s="78"/>
      <c r="O7" s="78"/>
      <c r="P7" s="78"/>
      <c r="Q7" s="78"/>
      <c r="R7" s="78"/>
      <c r="S7" s="78"/>
      <c r="T7" s="78"/>
      <c r="U7" s="78"/>
    </row>
    <row r="8" spans="1:21" ht="67.5" x14ac:dyDescent="0.25">
      <c r="A8" s="94" t="s">
        <v>193</v>
      </c>
      <c r="B8" s="38" t="s">
        <v>194</v>
      </c>
      <c r="C8" s="40" t="s">
        <v>195</v>
      </c>
      <c r="D8" s="33" t="s">
        <v>196</v>
      </c>
      <c r="E8" s="78"/>
      <c r="F8" s="78"/>
      <c r="G8" s="78"/>
      <c r="H8" s="78"/>
      <c r="I8" s="78"/>
      <c r="J8" s="78"/>
      <c r="K8" s="78"/>
      <c r="L8" s="78"/>
      <c r="M8" s="78"/>
      <c r="N8" s="78"/>
      <c r="O8" s="78"/>
      <c r="P8" s="78"/>
      <c r="Q8" s="78"/>
      <c r="R8" s="78"/>
      <c r="S8" s="78"/>
      <c r="T8" s="78"/>
      <c r="U8" s="78"/>
    </row>
    <row r="9" spans="1:21" ht="20.25" x14ac:dyDescent="0.25">
      <c r="A9" s="94"/>
      <c r="B9" s="94"/>
      <c r="C9" s="96"/>
      <c r="D9" s="96"/>
      <c r="E9" s="78"/>
      <c r="F9" s="78"/>
      <c r="G9" s="78"/>
      <c r="H9" s="78"/>
      <c r="I9" s="78"/>
      <c r="J9" s="78"/>
      <c r="K9" s="78"/>
      <c r="L9" s="78"/>
      <c r="M9" s="78"/>
      <c r="N9" s="78"/>
      <c r="O9" s="78"/>
      <c r="P9" s="78"/>
      <c r="Q9" s="78"/>
      <c r="R9" s="78"/>
      <c r="S9" s="78"/>
      <c r="T9" s="78"/>
      <c r="U9" s="78"/>
    </row>
    <row r="10" spans="1:21" ht="16.5" x14ac:dyDescent="0.25">
      <c r="A10" s="94"/>
      <c r="B10" s="97"/>
      <c r="C10" s="97"/>
      <c r="D10" s="97"/>
      <c r="E10" s="78"/>
      <c r="F10" s="78"/>
      <c r="G10" s="78"/>
      <c r="H10" s="78"/>
      <c r="I10" s="78"/>
      <c r="J10" s="78"/>
      <c r="K10" s="78"/>
      <c r="L10" s="78"/>
      <c r="M10" s="78"/>
      <c r="N10" s="78"/>
      <c r="O10" s="78"/>
      <c r="P10" s="78"/>
      <c r="Q10" s="78"/>
      <c r="R10" s="78"/>
      <c r="S10" s="78"/>
      <c r="T10" s="78"/>
      <c r="U10" s="78"/>
    </row>
    <row r="11" spans="1:21" x14ac:dyDescent="0.25">
      <c r="A11" s="94"/>
      <c r="B11" s="94" t="s">
        <v>197</v>
      </c>
      <c r="C11" s="94" t="s">
        <v>198</v>
      </c>
      <c r="D11" s="94" t="s">
        <v>199</v>
      </c>
      <c r="E11" s="78"/>
      <c r="F11" s="78"/>
      <c r="G11" s="78"/>
      <c r="H11" s="78"/>
      <c r="I11" s="78"/>
      <c r="J11" s="78"/>
      <c r="K11" s="78"/>
      <c r="L11" s="78"/>
      <c r="M11" s="78"/>
      <c r="N11" s="78"/>
      <c r="O11" s="78"/>
      <c r="P11" s="78"/>
      <c r="Q11" s="78"/>
      <c r="R11" s="78"/>
      <c r="S11" s="78"/>
      <c r="T11" s="78"/>
      <c r="U11" s="78"/>
    </row>
    <row r="12" spans="1:21" x14ac:dyDescent="0.25">
      <c r="A12" s="94"/>
      <c r="B12" s="94" t="s">
        <v>200</v>
      </c>
      <c r="C12" s="94" t="s">
        <v>201</v>
      </c>
      <c r="D12" s="94" t="s">
        <v>202</v>
      </c>
      <c r="E12" s="78"/>
      <c r="F12" s="78"/>
      <c r="G12" s="78"/>
      <c r="H12" s="78"/>
      <c r="I12" s="78"/>
      <c r="J12" s="78"/>
      <c r="K12" s="78"/>
      <c r="L12" s="78"/>
      <c r="M12" s="78"/>
      <c r="N12" s="78"/>
      <c r="O12" s="78"/>
      <c r="P12" s="78"/>
      <c r="Q12" s="78"/>
      <c r="R12" s="78"/>
      <c r="S12" s="78"/>
      <c r="T12" s="78"/>
      <c r="U12" s="78"/>
    </row>
    <row r="13" spans="1:21" x14ac:dyDescent="0.25">
      <c r="A13" s="94"/>
      <c r="B13" s="94"/>
      <c r="C13" s="94" t="s">
        <v>203</v>
      </c>
      <c r="D13" s="94" t="s">
        <v>120</v>
      </c>
      <c r="E13" s="78"/>
      <c r="F13" s="78"/>
      <c r="G13" s="78"/>
      <c r="H13" s="78"/>
      <c r="I13" s="78"/>
      <c r="J13" s="78"/>
      <c r="K13" s="78"/>
      <c r="L13" s="78"/>
      <c r="M13" s="78"/>
      <c r="N13" s="78"/>
      <c r="O13" s="78"/>
      <c r="P13" s="78"/>
      <c r="Q13" s="78"/>
      <c r="R13" s="78"/>
      <c r="S13" s="78"/>
      <c r="T13" s="78"/>
      <c r="U13" s="78"/>
    </row>
    <row r="14" spans="1:21" x14ac:dyDescent="0.25">
      <c r="A14" s="94"/>
      <c r="B14" s="94"/>
      <c r="C14" s="94" t="s">
        <v>204</v>
      </c>
      <c r="D14" s="94" t="s">
        <v>205</v>
      </c>
      <c r="E14" s="78"/>
      <c r="F14" s="78"/>
      <c r="G14" s="78"/>
      <c r="H14" s="78"/>
      <c r="I14" s="78"/>
      <c r="J14" s="78"/>
      <c r="K14" s="78"/>
      <c r="L14" s="78"/>
      <c r="M14" s="78"/>
      <c r="N14" s="78"/>
      <c r="O14" s="78"/>
      <c r="P14" s="78"/>
      <c r="Q14" s="78"/>
      <c r="R14" s="78"/>
      <c r="S14" s="78"/>
      <c r="T14" s="78"/>
      <c r="U14" s="78"/>
    </row>
    <row r="15" spans="1:21" x14ac:dyDescent="0.25">
      <c r="A15" s="94"/>
      <c r="B15" s="94"/>
      <c r="C15" s="94" t="s">
        <v>206</v>
      </c>
      <c r="D15" s="94" t="s">
        <v>207</v>
      </c>
      <c r="E15" s="78"/>
      <c r="F15" s="78"/>
      <c r="G15" s="78"/>
      <c r="H15" s="78"/>
      <c r="I15" s="78"/>
      <c r="J15" s="78"/>
      <c r="K15" s="78"/>
      <c r="L15" s="78"/>
      <c r="M15" s="78"/>
      <c r="N15" s="78"/>
      <c r="O15" s="78"/>
      <c r="P15" s="78"/>
      <c r="Q15" s="78"/>
      <c r="R15" s="78"/>
      <c r="S15" s="78"/>
      <c r="T15" s="78"/>
      <c r="U15" s="78"/>
    </row>
    <row r="16" spans="1:21" x14ac:dyDescent="0.25">
      <c r="A16" s="94"/>
      <c r="B16" s="94"/>
      <c r="C16" s="94"/>
      <c r="D16" s="94"/>
      <c r="E16" s="78"/>
      <c r="F16" s="78"/>
      <c r="G16" s="78"/>
      <c r="H16" s="78"/>
      <c r="I16" s="78"/>
      <c r="J16" s="78"/>
      <c r="K16" s="78"/>
      <c r="L16" s="78"/>
      <c r="M16" s="78"/>
      <c r="N16" s="78"/>
      <c r="O16" s="78"/>
    </row>
    <row r="17" spans="1:15" x14ac:dyDescent="0.25">
      <c r="A17" s="94"/>
      <c r="B17" s="94"/>
      <c r="C17" s="94"/>
      <c r="D17" s="94"/>
      <c r="E17" s="78"/>
      <c r="F17" s="78"/>
      <c r="G17" s="78"/>
      <c r="H17" s="78"/>
      <c r="I17" s="78"/>
      <c r="J17" s="78"/>
      <c r="K17" s="78"/>
      <c r="L17" s="78"/>
      <c r="M17" s="78"/>
      <c r="N17" s="78"/>
      <c r="O17" s="78"/>
    </row>
    <row r="18" spans="1:15" x14ac:dyDescent="0.25">
      <c r="A18" s="94"/>
      <c r="B18" s="98"/>
      <c r="C18" s="98"/>
      <c r="D18" s="98"/>
      <c r="E18" s="78"/>
      <c r="F18" s="78"/>
      <c r="G18" s="78"/>
      <c r="H18" s="78"/>
      <c r="I18" s="78"/>
      <c r="J18" s="78"/>
      <c r="K18" s="78"/>
      <c r="L18" s="78"/>
      <c r="M18" s="78"/>
      <c r="N18" s="78"/>
      <c r="O18" s="78"/>
    </row>
    <row r="19" spans="1:15" x14ac:dyDescent="0.25">
      <c r="A19" s="94"/>
      <c r="B19" s="98"/>
      <c r="C19" s="98"/>
      <c r="D19" s="98"/>
      <c r="E19" s="78"/>
      <c r="F19" s="78"/>
      <c r="G19" s="78"/>
      <c r="H19" s="78"/>
      <c r="I19" s="78"/>
      <c r="J19" s="78"/>
      <c r="K19" s="78"/>
      <c r="L19" s="78"/>
      <c r="M19" s="78"/>
      <c r="N19" s="78"/>
      <c r="O19" s="78"/>
    </row>
    <row r="20" spans="1:15" x14ac:dyDescent="0.25">
      <c r="A20" s="94"/>
      <c r="B20" s="98"/>
      <c r="C20" s="98"/>
      <c r="D20" s="98"/>
      <c r="E20" s="78"/>
      <c r="F20" s="78"/>
      <c r="G20" s="78"/>
      <c r="H20" s="78"/>
      <c r="I20" s="78"/>
      <c r="J20" s="78"/>
      <c r="K20" s="78"/>
      <c r="L20" s="78"/>
      <c r="M20" s="78"/>
      <c r="N20" s="78"/>
      <c r="O20" s="78"/>
    </row>
    <row r="21" spans="1:15" x14ac:dyDescent="0.25">
      <c r="A21" s="94"/>
      <c r="B21" s="98"/>
      <c r="C21" s="98"/>
      <c r="D21" s="98"/>
      <c r="E21" s="78"/>
      <c r="F21" s="78"/>
      <c r="G21" s="78"/>
      <c r="H21" s="78"/>
      <c r="I21" s="78"/>
      <c r="J21" s="78"/>
      <c r="K21" s="78"/>
      <c r="L21" s="78"/>
      <c r="M21" s="78"/>
      <c r="N21" s="78"/>
      <c r="O21" s="78"/>
    </row>
    <row r="22" spans="1:15" ht="20.25" x14ac:dyDescent="0.25">
      <c r="A22" s="94"/>
      <c r="B22" s="94"/>
      <c r="C22" s="96"/>
      <c r="D22" s="96"/>
      <c r="E22" s="78"/>
      <c r="F22" s="78"/>
      <c r="G22" s="78"/>
      <c r="H22" s="78"/>
      <c r="I22" s="78"/>
      <c r="J22" s="78"/>
      <c r="K22" s="78"/>
      <c r="L22" s="78"/>
      <c r="M22" s="78"/>
      <c r="N22" s="78"/>
      <c r="O22" s="78"/>
    </row>
    <row r="23" spans="1:15" ht="20.25" x14ac:dyDescent="0.25">
      <c r="A23" s="94"/>
      <c r="B23" s="94"/>
      <c r="C23" s="96"/>
      <c r="D23" s="96"/>
      <c r="E23" s="78"/>
      <c r="F23" s="78"/>
      <c r="G23" s="78"/>
      <c r="H23" s="78"/>
      <c r="I23" s="78"/>
      <c r="J23" s="78"/>
      <c r="K23" s="78"/>
      <c r="L23" s="78"/>
      <c r="M23" s="78"/>
      <c r="N23" s="78"/>
      <c r="O23" s="78"/>
    </row>
    <row r="24" spans="1:15" ht="20.25" x14ac:dyDescent="0.25">
      <c r="A24" s="94"/>
      <c r="B24" s="94"/>
      <c r="C24" s="96"/>
      <c r="D24" s="96"/>
      <c r="E24" s="78"/>
      <c r="F24" s="78"/>
      <c r="G24" s="78"/>
      <c r="H24" s="78"/>
      <c r="I24" s="78"/>
      <c r="J24" s="78"/>
      <c r="K24" s="78"/>
      <c r="L24" s="78"/>
      <c r="M24" s="78"/>
      <c r="N24" s="78"/>
      <c r="O24" s="78"/>
    </row>
    <row r="25" spans="1:15" ht="20.25" x14ac:dyDescent="0.25">
      <c r="A25" s="94"/>
      <c r="B25" s="94"/>
      <c r="C25" s="96"/>
      <c r="D25" s="96"/>
      <c r="E25" s="78"/>
      <c r="F25" s="78"/>
      <c r="G25" s="78"/>
      <c r="H25" s="78"/>
      <c r="I25" s="78"/>
      <c r="J25" s="78"/>
      <c r="K25" s="78"/>
      <c r="L25" s="78"/>
      <c r="M25" s="78"/>
      <c r="N25" s="78"/>
      <c r="O25" s="78"/>
    </row>
    <row r="26" spans="1:15" ht="20.25" x14ac:dyDescent="0.25">
      <c r="A26" s="94"/>
      <c r="B26" s="94"/>
      <c r="C26" s="96"/>
      <c r="D26" s="96"/>
      <c r="E26" s="78"/>
      <c r="F26" s="78"/>
      <c r="G26" s="78"/>
      <c r="H26" s="78"/>
      <c r="I26" s="78"/>
      <c r="J26" s="78"/>
      <c r="K26" s="78"/>
      <c r="L26" s="78"/>
      <c r="M26" s="78"/>
      <c r="N26" s="78"/>
      <c r="O26" s="78"/>
    </row>
    <row r="27" spans="1:15" ht="20.25" x14ac:dyDescent="0.25">
      <c r="A27" s="94"/>
      <c r="B27" s="94"/>
      <c r="C27" s="96"/>
      <c r="D27" s="96"/>
      <c r="E27" s="78"/>
      <c r="F27" s="78"/>
      <c r="G27" s="78"/>
      <c r="H27" s="78"/>
      <c r="I27" s="78"/>
      <c r="J27" s="78"/>
      <c r="K27" s="78"/>
      <c r="L27" s="78"/>
      <c r="M27" s="78"/>
      <c r="N27" s="78"/>
      <c r="O27" s="78"/>
    </row>
    <row r="28" spans="1:15" ht="20.25" x14ac:dyDescent="0.25">
      <c r="A28" s="94"/>
      <c r="B28" s="94"/>
      <c r="C28" s="96"/>
      <c r="D28" s="96"/>
      <c r="E28" s="78"/>
      <c r="F28" s="78"/>
      <c r="G28" s="78"/>
      <c r="H28" s="78"/>
      <c r="I28" s="78"/>
      <c r="J28" s="78"/>
      <c r="K28" s="78"/>
      <c r="L28" s="78"/>
      <c r="M28" s="78"/>
      <c r="N28" s="78"/>
      <c r="O28" s="78"/>
    </row>
    <row r="29" spans="1:15" ht="20.25" x14ac:dyDescent="0.25">
      <c r="A29" s="94"/>
      <c r="B29" s="94"/>
      <c r="C29" s="96"/>
      <c r="D29" s="96"/>
      <c r="E29" s="78"/>
      <c r="F29" s="78"/>
      <c r="G29" s="78"/>
      <c r="H29" s="78"/>
      <c r="I29" s="78"/>
      <c r="J29" s="78"/>
      <c r="K29" s="78"/>
      <c r="L29" s="78"/>
      <c r="M29" s="78"/>
      <c r="N29" s="78"/>
      <c r="O29" s="78"/>
    </row>
    <row r="30" spans="1:15" ht="20.25" x14ac:dyDescent="0.25">
      <c r="A30" s="94"/>
      <c r="B30" s="94"/>
      <c r="C30" s="96"/>
      <c r="D30" s="96"/>
      <c r="E30" s="78"/>
      <c r="F30" s="78"/>
      <c r="G30" s="78"/>
      <c r="H30" s="78"/>
      <c r="I30" s="78"/>
      <c r="J30" s="78"/>
      <c r="K30" s="78"/>
      <c r="L30" s="78"/>
      <c r="M30" s="78"/>
      <c r="N30" s="78"/>
      <c r="O30" s="78"/>
    </row>
    <row r="31" spans="1:15" ht="20.25" x14ac:dyDescent="0.25">
      <c r="A31" s="94"/>
      <c r="B31" s="94"/>
      <c r="C31" s="96"/>
      <c r="D31" s="96"/>
      <c r="E31" s="78"/>
      <c r="F31" s="78"/>
      <c r="G31" s="78"/>
      <c r="H31" s="78"/>
      <c r="I31" s="78"/>
      <c r="J31" s="78"/>
      <c r="K31" s="78"/>
      <c r="L31" s="78"/>
      <c r="M31" s="78"/>
      <c r="N31" s="78"/>
      <c r="O31" s="78"/>
    </row>
    <row r="32" spans="1:15" ht="20.25" x14ac:dyDescent="0.25">
      <c r="A32" s="94"/>
      <c r="B32" s="94"/>
      <c r="C32" s="96"/>
      <c r="D32" s="96"/>
      <c r="E32" s="78"/>
      <c r="F32" s="78"/>
      <c r="G32" s="78"/>
      <c r="H32" s="78"/>
      <c r="I32" s="78"/>
      <c r="J32" s="78"/>
      <c r="K32" s="78"/>
      <c r="L32" s="78"/>
      <c r="M32" s="78"/>
      <c r="N32" s="78"/>
      <c r="O32" s="78"/>
    </row>
    <row r="33" spans="1:15" ht="20.25" x14ac:dyDescent="0.25">
      <c r="A33" s="94"/>
      <c r="B33" s="94"/>
      <c r="C33" s="96"/>
      <c r="D33" s="96"/>
      <c r="E33" s="78"/>
      <c r="F33" s="78"/>
      <c r="G33" s="78"/>
      <c r="H33" s="78"/>
      <c r="I33" s="78"/>
      <c r="J33" s="78"/>
      <c r="K33" s="78"/>
      <c r="L33" s="78"/>
      <c r="M33" s="78"/>
      <c r="N33" s="78"/>
      <c r="O33" s="78"/>
    </row>
    <row r="34" spans="1:15" ht="20.25" x14ac:dyDescent="0.25">
      <c r="A34" s="94"/>
      <c r="B34" s="94"/>
      <c r="C34" s="96"/>
      <c r="D34" s="96"/>
      <c r="E34" s="78"/>
      <c r="F34" s="78"/>
      <c r="G34" s="78"/>
      <c r="H34" s="78"/>
      <c r="I34" s="78"/>
      <c r="J34" s="78"/>
      <c r="K34" s="78"/>
      <c r="L34" s="78"/>
      <c r="M34" s="78"/>
      <c r="N34" s="78"/>
      <c r="O34" s="78"/>
    </row>
    <row r="35" spans="1:15" ht="20.25" x14ac:dyDescent="0.25">
      <c r="A35" s="94"/>
      <c r="B35" s="94"/>
      <c r="C35" s="96"/>
      <c r="D35" s="96"/>
      <c r="E35" s="78"/>
      <c r="F35" s="78"/>
      <c r="G35" s="78"/>
      <c r="H35" s="78"/>
      <c r="I35" s="78"/>
      <c r="J35" s="78"/>
      <c r="K35" s="78"/>
      <c r="L35" s="78"/>
      <c r="M35" s="78"/>
      <c r="N35" s="78"/>
      <c r="O35" s="78"/>
    </row>
    <row r="36" spans="1:15" ht="20.25" x14ac:dyDescent="0.25">
      <c r="A36" s="94"/>
      <c r="B36" s="94"/>
      <c r="C36" s="96"/>
      <c r="D36" s="96"/>
      <c r="E36" s="78"/>
      <c r="F36" s="78"/>
      <c r="G36" s="78"/>
      <c r="H36" s="78"/>
      <c r="I36" s="78"/>
      <c r="J36" s="78"/>
      <c r="K36" s="78"/>
      <c r="L36" s="78"/>
      <c r="M36" s="78"/>
      <c r="N36" s="78"/>
      <c r="O36" s="78"/>
    </row>
    <row r="37" spans="1:15" ht="20.25" x14ac:dyDescent="0.25">
      <c r="A37" s="94"/>
      <c r="B37" s="94"/>
      <c r="C37" s="96"/>
      <c r="D37" s="96"/>
      <c r="E37" s="78"/>
      <c r="F37" s="78"/>
      <c r="G37" s="78"/>
      <c r="H37" s="78"/>
      <c r="I37" s="78"/>
      <c r="J37" s="78"/>
      <c r="K37" s="78"/>
      <c r="L37" s="78"/>
      <c r="M37" s="78"/>
      <c r="N37" s="78"/>
      <c r="O37" s="78"/>
    </row>
    <row r="38" spans="1:15" ht="20.25" x14ac:dyDescent="0.25">
      <c r="A38" s="94"/>
      <c r="B38" s="94"/>
      <c r="C38" s="96"/>
      <c r="D38" s="96"/>
      <c r="E38" s="78"/>
      <c r="F38" s="78"/>
      <c r="G38" s="78"/>
      <c r="H38" s="78"/>
      <c r="I38" s="78"/>
      <c r="J38" s="78"/>
      <c r="K38" s="78"/>
      <c r="L38" s="78"/>
      <c r="M38" s="78"/>
      <c r="N38" s="78"/>
      <c r="O38" s="78"/>
    </row>
    <row r="39" spans="1:15" ht="20.25" x14ac:dyDescent="0.25">
      <c r="A39" s="94"/>
      <c r="B39" s="94"/>
      <c r="C39" s="96"/>
      <c r="D39" s="96"/>
      <c r="E39" s="78"/>
      <c r="F39" s="78"/>
      <c r="G39" s="78"/>
      <c r="H39" s="78"/>
      <c r="I39" s="78"/>
      <c r="J39" s="78"/>
      <c r="K39" s="78"/>
      <c r="L39" s="78"/>
      <c r="M39" s="78"/>
      <c r="N39" s="78"/>
      <c r="O39" s="78"/>
    </row>
    <row r="40" spans="1:15" ht="20.25" x14ac:dyDescent="0.25">
      <c r="A40" s="94"/>
      <c r="B40" s="94"/>
      <c r="C40" s="96"/>
      <c r="D40" s="96"/>
      <c r="E40" s="78"/>
      <c r="F40" s="78"/>
      <c r="G40" s="78"/>
      <c r="H40" s="78"/>
      <c r="I40" s="78"/>
      <c r="J40" s="78"/>
      <c r="K40" s="78"/>
      <c r="L40" s="78"/>
      <c r="M40" s="78"/>
      <c r="N40" s="78"/>
      <c r="O40" s="78"/>
    </row>
    <row r="41" spans="1:15" ht="20.25" x14ac:dyDescent="0.25">
      <c r="A41" s="94"/>
      <c r="B41" s="94"/>
      <c r="C41" s="96"/>
      <c r="D41" s="96"/>
      <c r="E41" s="78"/>
      <c r="F41" s="78"/>
      <c r="G41" s="78"/>
      <c r="H41" s="78"/>
      <c r="I41" s="78"/>
      <c r="J41" s="78"/>
      <c r="K41" s="78"/>
      <c r="L41" s="78"/>
      <c r="M41" s="78"/>
      <c r="N41" s="78"/>
      <c r="O41" s="78"/>
    </row>
    <row r="42" spans="1:15" ht="20.25" x14ac:dyDescent="0.25">
      <c r="A42" s="94"/>
      <c r="B42" s="94"/>
      <c r="C42" s="96"/>
      <c r="D42" s="96"/>
      <c r="E42" s="78"/>
      <c r="F42" s="78"/>
      <c r="G42" s="78"/>
      <c r="H42" s="78"/>
      <c r="I42" s="78"/>
      <c r="J42" s="78"/>
      <c r="K42" s="78"/>
      <c r="L42" s="78"/>
      <c r="M42" s="78"/>
      <c r="N42" s="78"/>
      <c r="O42" s="78"/>
    </row>
    <row r="43" spans="1:15" ht="20.25" x14ac:dyDescent="0.25">
      <c r="A43" s="94"/>
      <c r="B43" s="94"/>
      <c r="C43" s="96"/>
      <c r="D43" s="96"/>
      <c r="E43" s="78"/>
      <c r="F43" s="78"/>
      <c r="G43" s="78"/>
      <c r="H43" s="78"/>
      <c r="I43" s="78"/>
      <c r="J43" s="78"/>
      <c r="K43" s="78"/>
      <c r="L43" s="78"/>
      <c r="M43" s="78"/>
      <c r="N43" s="78"/>
      <c r="O43" s="78"/>
    </row>
    <row r="44" spans="1:15" ht="20.25" x14ac:dyDescent="0.25">
      <c r="A44" s="94"/>
      <c r="B44" s="94"/>
      <c r="C44" s="96"/>
      <c r="D44" s="96"/>
      <c r="E44" s="78"/>
      <c r="F44" s="78"/>
      <c r="G44" s="78"/>
      <c r="H44" s="78"/>
      <c r="I44" s="78"/>
      <c r="J44" s="78"/>
      <c r="K44" s="78"/>
      <c r="L44" s="78"/>
      <c r="M44" s="78"/>
      <c r="N44" s="78"/>
      <c r="O44" s="78"/>
    </row>
    <row r="45" spans="1:15" ht="20.25" x14ac:dyDescent="0.25">
      <c r="A45" s="94"/>
      <c r="B45" s="94"/>
      <c r="C45" s="96"/>
      <c r="D45" s="96"/>
      <c r="E45" s="78"/>
      <c r="F45" s="78"/>
      <c r="G45" s="78"/>
      <c r="H45" s="78"/>
      <c r="I45" s="78"/>
      <c r="J45" s="78"/>
      <c r="K45" s="78"/>
      <c r="L45" s="78"/>
      <c r="M45" s="78"/>
      <c r="N45" s="78"/>
      <c r="O45" s="78"/>
    </row>
    <row r="46" spans="1:15" ht="20.25" x14ac:dyDescent="0.25">
      <c r="A46" s="94"/>
      <c r="B46" s="94"/>
      <c r="C46" s="96"/>
      <c r="D46" s="96"/>
      <c r="E46" s="78"/>
      <c r="F46" s="78"/>
      <c r="G46" s="78"/>
      <c r="H46" s="78"/>
      <c r="I46" s="78"/>
      <c r="J46" s="78"/>
      <c r="K46" s="78"/>
      <c r="L46" s="78"/>
      <c r="M46" s="78"/>
      <c r="N46" s="78"/>
      <c r="O46" s="78"/>
    </row>
    <row r="47" spans="1:15" ht="20.25" x14ac:dyDescent="0.25">
      <c r="A47" s="94"/>
      <c r="B47" s="94"/>
      <c r="C47" s="96"/>
      <c r="D47" s="96"/>
      <c r="E47" s="78"/>
      <c r="F47" s="78"/>
      <c r="G47" s="78"/>
      <c r="H47" s="78"/>
      <c r="I47" s="78"/>
      <c r="J47" s="78"/>
      <c r="K47" s="78"/>
      <c r="L47" s="78"/>
      <c r="M47" s="78"/>
      <c r="N47" s="78"/>
      <c r="O47" s="78"/>
    </row>
    <row r="48" spans="1:15" ht="20.25" x14ac:dyDescent="0.25">
      <c r="A48" s="94"/>
      <c r="B48" s="94"/>
      <c r="C48" s="96"/>
      <c r="D48" s="96"/>
      <c r="E48" s="78"/>
      <c r="F48" s="78"/>
      <c r="G48" s="78"/>
      <c r="H48" s="78"/>
      <c r="I48" s="78"/>
      <c r="J48" s="78"/>
      <c r="K48" s="78"/>
      <c r="L48" s="78"/>
      <c r="M48" s="78"/>
      <c r="N48" s="78"/>
      <c r="O48" s="78"/>
    </row>
    <row r="49" spans="1:15" ht="20.25" x14ac:dyDescent="0.25">
      <c r="A49" s="94"/>
      <c r="B49" s="94"/>
      <c r="C49" s="96"/>
      <c r="D49" s="96"/>
      <c r="E49" s="78"/>
      <c r="F49" s="78"/>
      <c r="G49" s="78"/>
      <c r="H49" s="78"/>
      <c r="I49" s="78"/>
      <c r="J49" s="78"/>
      <c r="K49" s="78"/>
      <c r="L49" s="78"/>
      <c r="M49" s="78"/>
      <c r="N49" s="78"/>
      <c r="O49" s="78"/>
    </row>
    <row r="50" spans="1:15" ht="20.25" x14ac:dyDescent="0.25">
      <c r="A50" s="94"/>
      <c r="B50" s="94"/>
      <c r="C50" s="96"/>
      <c r="D50" s="96"/>
      <c r="E50" s="78"/>
      <c r="F50" s="78"/>
      <c r="G50" s="78"/>
      <c r="H50" s="78"/>
      <c r="I50" s="78"/>
      <c r="J50" s="78"/>
      <c r="K50" s="78"/>
      <c r="L50" s="78"/>
      <c r="M50" s="78"/>
      <c r="N50" s="78"/>
      <c r="O50" s="78"/>
    </row>
    <row r="51" spans="1:15" ht="20.25" x14ac:dyDescent="0.25">
      <c r="A51" s="94"/>
      <c r="B51" s="94"/>
      <c r="C51" s="96"/>
      <c r="D51" s="96"/>
      <c r="E51" s="78"/>
      <c r="F51" s="78"/>
      <c r="G51" s="78"/>
      <c r="H51" s="78"/>
      <c r="I51" s="78"/>
      <c r="J51" s="78"/>
      <c r="K51" s="78"/>
      <c r="L51" s="78"/>
      <c r="M51" s="78"/>
      <c r="N51" s="78"/>
      <c r="O51" s="78"/>
    </row>
    <row r="52" spans="1:15" ht="20.25" x14ac:dyDescent="0.25">
      <c r="A52" s="94"/>
      <c r="B52" s="22"/>
      <c r="C52" s="29"/>
      <c r="D52" s="29"/>
    </row>
    <row r="53" spans="1:15" ht="20.25" x14ac:dyDescent="0.25">
      <c r="A53" s="94"/>
      <c r="B53" s="22"/>
      <c r="C53" s="29"/>
      <c r="D53" s="29"/>
    </row>
    <row r="54" spans="1:15" ht="20.25" x14ac:dyDescent="0.25">
      <c r="A54" s="94"/>
      <c r="B54" s="22"/>
      <c r="C54" s="29"/>
      <c r="D54" s="29"/>
    </row>
    <row r="55" spans="1:15" ht="20.25" x14ac:dyDescent="0.25">
      <c r="A55" s="94"/>
      <c r="B55" s="22"/>
      <c r="C55" s="29"/>
      <c r="D55" s="29"/>
    </row>
    <row r="56" spans="1:15" ht="20.25" x14ac:dyDescent="0.25">
      <c r="A56" s="94"/>
      <c r="B56" s="22"/>
      <c r="C56" s="29"/>
      <c r="D56" s="29"/>
    </row>
    <row r="57" spans="1:15" ht="20.25" x14ac:dyDescent="0.25">
      <c r="A57" s="94"/>
      <c r="B57" s="22"/>
      <c r="C57" s="29"/>
      <c r="D57" s="29"/>
    </row>
    <row r="58" spans="1:15" ht="20.25" x14ac:dyDescent="0.25">
      <c r="A58" s="94"/>
      <c r="B58" s="22"/>
      <c r="C58" s="29"/>
      <c r="D58" s="29"/>
    </row>
    <row r="59" spans="1:15" ht="20.25" x14ac:dyDescent="0.25">
      <c r="A59" s="94"/>
      <c r="B59" s="22"/>
      <c r="C59" s="29"/>
      <c r="D59" s="29"/>
    </row>
    <row r="60" spans="1:15" ht="20.25" x14ac:dyDescent="0.25">
      <c r="A60" s="94"/>
      <c r="B60" s="22"/>
      <c r="C60" s="29"/>
      <c r="D60" s="29"/>
    </row>
    <row r="61" spans="1:15" ht="20.25" x14ac:dyDescent="0.25">
      <c r="A61" s="94"/>
      <c r="B61" s="22"/>
      <c r="C61" s="29"/>
      <c r="D61" s="29"/>
    </row>
    <row r="62" spans="1:15" ht="20.25" x14ac:dyDescent="0.25">
      <c r="A62" s="94"/>
      <c r="B62" s="22"/>
      <c r="C62" s="29"/>
      <c r="D62" s="29"/>
    </row>
    <row r="63" spans="1:15" ht="20.25" x14ac:dyDescent="0.25">
      <c r="A63" s="94"/>
      <c r="B63" s="22"/>
      <c r="C63" s="29"/>
      <c r="D63" s="29"/>
    </row>
    <row r="64" spans="1:15" ht="20.25" x14ac:dyDescent="0.25">
      <c r="A64" s="94"/>
      <c r="B64" s="22"/>
      <c r="C64" s="29"/>
      <c r="D64" s="29"/>
    </row>
    <row r="65" spans="1:4" ht="20.25" x14ac:dyDescent="0.25">
      <c r="A65" s="94"/>
      <c r="B65" s="22"/>
      <c r="C65" s="29"/>
      <c r="D65" s="29"/>
    </row>
    <row r="66" spans="1:4" ht="20.25" x14ac:dyDescent="0.25">
      <c r="A66" s="94"/>
      <c r="B66" s="22"/>
      <c r="C66" s="29"/>
      <c r="D66" s="29"/>
    </row>
    <row r="67" spans="1:4" ht="20.25" x14ac:dyDescent="0.25">
      <c r="A67" s="94"/>
      <c r="B67" s="22"/>
      <c r="C67" s="29"/>
      <c r="D67" s="29"/>
    </row>
    <row r="68" spans="1:4" ht="20.25" x14ac:dyDescent="0.25">
      <c r="A68" s="94"/>
      <c r="B68" s="22"/>
      <c r="C68" s="29"/>
      <c r="D68" s="29"/>
    </row>
    <row r="69" spans="1:4" ht="20.25" x14ac:dyDescent="0.25">
      <c r="A69" s="94"/>
      <c r="B69" s="22"/>
      <c r="C69" s="29"/>
      <c r="D69" s="29"/>
    </row>
    <row r="70" spans="1:4" ht="20.25" x14ac:dyDescent="0.25">
      <c r="A70" s="94"/>
      <c r="B70" s="22"/>
      <c r="C70" s="29"/>
      <c r="D70" s="29"/>
    </row>
    <row r="71" spans="1:4" ht="20.25" x14ac:dyDescent="0.25">
      <c r="A71" s="94"/>
      <c r="B71" s="22"/>
      <c r="C71" s="29"/>
      <c r="D71" s="29"/>
    </row>
    <row r="72" spans="1:4" ht="20.25" x14ac:dyDescent="0.25">
      <c r="A72" s="94"/>
      <c r="B72" s="22"/>
      <c r="C72" s="29"/>
      <c r="D72" s="29"/>
    </row>
    <row r="73" spans="1:4" ht="20.25" x14ac:dyDescent="0.25">
      <c r="A73" s="94"/>
      <c r="B73" s="22"/>
      <c r="C73" s="29"/>
      <c r="D73" s="29"/>
    </row>
    <row r="74" spans="1:4" ht="20.25" x14ac:dyDescent="0.25">
      <c r="A74" s="94"/>
      <c r="B74" s="22"/>
      <c r="C74" s="29"/>
      <c r="D74" s="29"/>
    </row>
    <row r="75" spans="1:4" ht="20.25" x14ac:dyDescent="0.25">
      <c r="A75" s="94"/>
      <c r="B75" s="22"/>
      <c r="C75" s="29"/>
      <c r="D75" s="29"/>
    </row>
    <row r="76" spans="1:4" ht="20.25" x14ac:dyDescent="0.25">
      <c r="A76" s="94"/>
      <c r="B76" s="22"/>
      <c r="C76" s="29"/>
      <c r="D76" s="29"/>
    </row>
    <row r="77" spans="1:4" ht="20.25" x14ac:dyDescent="0.25">
      <c r="A77" s="94"/>
      <c r="B77" s="22"/>
      <c r="C77" s="29"/>
      <c r="D77" s="29"/>
    </row>
    <row r="78" spans="1:4" ht="20.25" x14ac:dyDescent="0.25">
      <c r="A78" s="94"/>
      <c r="B78" s="22"/>
      <c r="C78" s="29"/>
      <c r="D78" s="29"/>
    </row>
    <row r="79" spans="1:4" ht="20.25" x14ac:dyDescent="0.25">
      <c r="A79" s="94"/>
      <c r="B79" s="22"/>
      <c r="C79" s="29"/>
      <c r="D79" s="29"/>
    </row>
    <row r="80" spans="1:4" ht="20.25" x14ac:dyDescent="0.25">
      <c r="A80" s="94"/>
      <c r="B80" s="22"/>
      <c r="C80" s="29"/>
      <c r="D80" s="29"/>
    </row>
    <row r="81" spans="1:4" ht="20.25" x14ac:dyDescent="0.25">
      <c r="A81" s="94"/>
      <c r="B81" s="22"/>
      <c r="C81" s="29"/>
      <c r="D81" s="29"/>
    </row>
    <row r="82" spans="1:4" ht="20.25" x14ac:dyDescent="0.25">
      <c r="A82" s="94"/>
      <c r="B82" s="22"/>
      <c r="C82" s="29"/>
      <c r="D82" s="29"/>
    </row>
    <row r="83" spans="1:4" ht="20.25" x14ac:dyDescent="0.25">
      <c r="A83" s="94"/>
      <c r="B83" s="22"/>
      <c r="C83" s="29"/>
      <c r="D83" s="29"/>
    </row>
    <row r="84" spans="1:4" ht="20.25" x14ac:dyDescent="0.25">
      <c r="A84" s="94"/>
      <c r="B84" s="22"/>
      <c r="C84" s="29"/>
      <c r="D84" s="29"/>
    </row>
    <row r="85" spans="1:4" ht="20.25" x14ac:dyDescent="0.25">
      <c r="A85" s="94"/>
      <c r="B85" s="22"/>
      <c r="C85" s="29"/>
      <c r="D85" s="29"/>
    </row>
    <row r="86" spans="1:4" ht="20.25" x14ac:dyDescent="0.25">
      <c r="A86" s="94"/>
      <c r="B86" s="22"/>
      <c r="C86" s="29"/>
      <c r="D86" s="29"/>
    </row>
    <row r="87" spans="1:4" ht="20.25" x14ac:dyDescent="0.25">
      <c r="A87" s="94"/>
      <c r="B87" s="22"/>
      <c r="C87" s="29"/>
      <c r="D87" s="29"/>
    </row>
    <row r="88" spans="1:4" ht="20.25" x14ac:dyDescent="0.25">
      <c r="A88" s="94"/>
      <c r="B88" s="22"/>
      <c r="C88" s="29"/>
      <c r="D88" s="29"/>
    </row>
    <row r="89" spans="1:4" ht="20.25" x14ac:dyDescent="0.25">
      <c r="A89" s="94"/>
      <c r="B89" s="22"/>
      <c r="C89" s="29"/>
      <c r="D89" s="29"/>
    </row>
    <row r="90" spans="1:4" ht="20.25" x14ac:dyDescent="0.25">
      <c r="A90" s="94"/>
      <c r="B90" s="22"/>
      <c r="C90" s="29"/>
      <c r="D90" s="29"/>
    </row>
    <row r="91" spans="1:4" ht="20.25" x14ac:dyDescent="0.25">
      <c r="A91" s="94"/>
      <c r="B91" s="22"/>
      <c r="C91" s="29"/>
      <c r="D91" s="29"/>
    </row>
    <row r="92" spans="1:4" ht="20.25" x14ac:dyDescent="0.25">
      <c r="A92" s="94"/>
      <c r="B92" s="22"/>
      <c r="C92" s="29"/>
      <c r="D92" s="29"/>
    </row>
    <row r="93" spans="1:4" ht="20.25" x14ac:dyDescent="0.25">
      <c r="A93" s="94"/>
      <c r="B93" s="22"/>
      <c r="C93" s="29"/>
      <c r="D93" s="29"/>
    </row>
    <row r="94" spans="1:4" ht="20.25" x14ac:dyDescent="0.25">
      <c r="A94" s="94"/>
      <c r="B94" s="22"/>
      <c r="C94" s="29"/>
      <c r="D94" s="29"/>
    </row>
    <row r="95" spans="1:4" ht="20.25" x14ac:dyDescent="0.25">
      <c r="A95" s="94"/>
      <c r="B95" s="22"/>
      <c r="C95" s="29"/>
      <c r="D95" s="29"/>
    </row>
    <row r="96" spans="1:4" ht="20.25" x14ac:dyDescent="0.25">
      <c r="A96" s="94"/>
      <c r="B96" s="22"/>
      <c r="C96" s="29"/>
      <c r="D96" s="29"/>
    </row>
    <row r="97" spans="1:4" ht="20.25" x14ac:dyDescent="0.25">
      <c r="A97" s="94"/>
      <c r="B97" s="22"/>
      <c r="C97" s="29"/>
      <c r="D97" s="29"/>
    </row>
    <row r="98" spans="1:4" ht="20.25" x14ac:dyDescent="0.25">
      <c r="A98" s="94"/>
      <c r="B98" s="22"/>
      <c r="C98" s="29"/>
      <c r="D98" s="29"/>
    </row>
    <row r="99" spans="1:4" ht="20.25" x14ac:dyDescent="0.25">
      <c r="A99" s="94"/>
      <c r="B99" s="22"/>
      <c r="C99" s="29"/>
      <c r="D99" s="29"/>
    </row>
    <row r="100" spans="1:4" ht="20.25" x14ac:dyDescent="0.25">
      <c r="A100" s="94"/>
      <c r="B100" s="22"/>
      <c r="C100" s="29"/>
      <c r="D100" s="29"/>
    </row>
    <row r="101" spans="1:4" ht="20.25" x14ac:dyDescent="0.25">
      <c r="A101" s="94"/>
      <c r="B101" s="22"/>
      <c r="C101" s="29"/>
      <c r="D101" s="29"/>
    </row>
    <row r="102" spans="1:4" ht="20.25" x14ac:dyDescent="0.25">
      <c r="A102" s="94"/>
      <c r="B102" s="22"/>
      <c r="C102" s="29"/>
      <c r="D102" s="29"/>
    </row>
    <row r="103" spans="1:4" ht="20.25" x14ac:dyDescent="0.25">
      <c r="A103" s="94"/>
      <c r="B103" s="22"/>
      <c r="C103" s="29"/>
      <c r="D103" s="29"/>
    </row>
    <row r="104" spans="1:4" ht="20.25" x14ac:dyDescent="0.25">
      <c r="A104" s="94"/>
      <c r="B104" s="22"/>
      <c r="C104" s="29"/>
      <c r="D104" s="29"/>
    </row>
    <row r="105" spans="1:4" ht="20.25" x14ac:dyDescent="0.25">
      <c r="A105" s="94"/>
      <c r="B105" s="22"/>
      <c r="C105" s="29"/>
      <c r="D105" s="29"/>
    </row>
    <row r="106" spans="1:4" ht="20.25" x14ac:dyDescent="0.25">
      <c r="A106" s="94"/>
      <c r="B106" s="22"/>
      <c r="C106" s="29"/>
      <c r="D106" s="29"/>
    </row>
    <row r="107" spans="1:4" ht="20.25" x14ac:dyDescent="0.25">
      <c r="A107" s="94"/>
      <c r="B107" s="22"/>
      <c r="C107" s="29"/>
      <c r="D107" s="29"/>
    </row>
    <row r="108" spans="1:4" ht="20.25" x14ac:dyDescent="0.25">
      <c r="A108" s="94"/>
      <c r="B108" s="22"/>
      <c r="C108" s="29"/>
      <c r="D108" s="29"/>
    </row>
    <row r="109" spans="1:4" ht="20.25" x14ac:dyDescent="0.25">
      <c r="A109" s="94"/>
      <c r="B109" s="22"/>
      <c r="C109" s="29"/>
      <c r="D109" s="29"/>
    </row>
    <row r="110" spans="1:4" ht="20.25" x14ac:dyDescent="0.25">
      <c r="A110" s="94"/>
      <c r="B110" s="22"/>
      <c r="C110" s="29"/>
      <c r="D110" s="29"/>
    </row>
    <row r="111" spans="1:4" ht="20.25" x14ac:dyDescent="0.25">
      <c r="A111" s="94"/>
      <c r="B111" s="22"/>
      <c r="C111" s="29"/>
      <c r="D111" s="29"/>
    </row>
    <row r="112" spans="1:4" ht="20.25" x14ac:dyDescent="0.25">
      <c r="A112" s="94"/>
      <c r="B112" s="22"/>
      <c r="C112" s="29"/>
      <c r="D112" s="29"/>
    </row>
    <row r="113" spans="1:4" ht="20.25" x14ac:dyDescent="0.25">
      <c r="A113" s="94"/>
      <c r="B113" s="22"/>
      <c r="C113" s="29"/>
      <c r="D113" s="29"/>
    </row>
    <row r="114" spans="1:4" ht="20.25" x14ac:dyDescent="0.25">
      <c r="A114" s="94"/>
      <c r="B114" s="22"/>
      <c r="C114" s="29"/>
      <c r="D114" s="29"/>
    </row>
    <row r="115" spans="1:4" ht="20.25" x14ac:dyDescent="0.25">
      <c r="A115" s="94"/>
      <c r="B115" s="22"/>
      <c r="C115" s="29"/>
      <c r="D115" s="29"/>
    </row>
    <row r="116" spans="1:4" ht="20.25" x14ac:dyDescent="0.25">
      <c r="A116" s="94"/>
      <c r="B116" s="22"/>
      <c r="C116" s="29"/>
      <c r="D116" s="29"/>
    </row>
    <row r="117" spans="1:4" ht="20.25" x14ac:dyDescent="0.25">
      <c r="A117" s="94"/>
      <c r="B117" s="22"/>
      <c r="C117" s="29"/>
      <c r="D117" s="29"/>
    </row>
    <row r="118" spans="1:4" ht="20.25" x14ac:dyDescent="0.25">
      <c r="A118" s="94"/>
      <c r="B118" s="22"/>
      <c r="C118" s="29"/>
      <c r="D118" s="29"/>
    </row>
    <row r="119" spans="1:4" ht="20.25" x14ac:dyDescent="0.25">
      <c r="A119" s="94"/>
      <c r="B119" s="22"/>
      <c r="C119" s="29"/>
      <c r="D119" s="29"/>
    </row>
    <row r="120" spans="1:4" ht="20.25" x14ac:dyDescent="0.25">
      <c r="A120" s="94"/>
      <c r="B120" s="22"/>
      <c r="C120" s="29"/>
      <c r="D120" s="29"/>
    </row>
    <row r="121" spans="1:4" ht="20.25" x14ac:dyDescent="0.25">
      <c r="A121" s="94"/>
      <c r="B121" s="22"/>
      <c r="C121" s="29"/>
      <c r="D121" s="29"/>
    </row>
    <row r="122" spans="1:4" ht="20.25" x14ac:dyDescent="0.25">
      <c r="A122" s="94"/>
      <c r="B122" s="22"/>
      <c r="C122" s="29"/>
      <c r="D122" s="29"/>
    </row>
    <row r="123" spans="1:4" ht="20.25" x14ac:dyDescent="0.25">
      <c r="A123" s="94"/>
      <c r="B123" s="22"/>
      <c r="C123" s="29"/>
      <c r="D123" s="29"/>
    </row>
    <row r="124" spans="1:4" ht="20.25" x14ac:dyDescent="0.25">
      <c r="A124" s="94"/>
      <c r="B124" s="22"/>
      <c r="C124" s="29"/>
      <c r="D124" s="29"/>
    </row>
    <row r="125" spans="1:4" ht="20.25" x14ac:dyDescent="0.25">
      <c r="A125" s="94"/>
      <c r="B125" s="22"/>
      <c r="C125" s="29"/>
      <c r="D125" s="29"/>
    </row>
    <row r="126" spans="1:4" ht="20.25" x14ac:dyDescent="0.25">
      <c r="A126" s="94"/>
      <c r="B126" s="22"/>
      <c r="C126" s="29"/>
      <c r="D126" s="29"/>
    </row>
    <row r="127" spans="1:4" ht="20.25" x14ac:dyDescent="0.25">
      <c r="A127" s="94"/>
      <c r="B127" s="22"/>
      <c r="C127" s="29"/>
      <c r="D127" s="29"/>
    </row>
    <row r="128" spans="1:4" ht="20.25" x14ac:dyDescent="0.25">
      <c r="A128" s="94"/>
      <c r="B128" s="22"/>
      <c r="C128" s="29"/>
      <c r="D128" s="29"/>
    </row>
    <row r="129" spans="1:4" ht="20.25" x14ac:dyDescent="0.25">
      <c r="A129" s="94"/>
      <c r="B129" s="22"/>
      <c r="C129" s="29"/>
      <c r="D129" s="29"/>
    </row>
    <row r="130" spans="1:4" ht="20.25" x14ac:dyDescent="0.25">
      <c r="A130" s="94"/>
      <c r="B130" s="22"/>
      <c r="C130" s="29"/>
      <c r="D130" s="29"/>
    </row>
    <row r="131" spans="1:4" ht="20.25" x14ac:dyDescent="0.25">
      <c r="A131" s="94"/>
      <c r="B131" s="22"/>
      <c r="C131" s="29"/>
      <c r="D131" s="29"/>
    </row>
    <row r="132" spans="1:4" ht="20.25" x14ac:dyDescent="0.25">
      <c r="A132" s="94"/>
      <c r="B132" s="22"/>
      <c r="C132" s="29"/>
      <c r="D132" s="29"/>
    </row>
    <row r="133" spans="1:4" ht="20.25" x14ac:dyDescent="0.25">
      <c r="A133" s="94"/>
      <c r="B133" s="22"/>
      <c r="C133" s="29"/>
      <c r="D133" s="29"/>
    </row>
    <row r="134" spans="1:4" ht="20.25" x14ac:dyDescent="0.25">
      <c r="A134" s="94"/>
      <c r="B134" s="22"/>
      <c r="C134" s="29"/>
      <c r="D134" s="29"/>
    </row>
    <row r="135" spans="1:4" ht="20.25" x14ac:dyDescent="0.25">
      <c r="A135" s="94"/>
      <c r="B135" s="22"/>
      <c r="C135" s="29"/>
      <c r="D135" s="29"/>
    </row>
    <row r="136" spans="1:4" ht="20.25" x14ac:dyDescent="0.25">
      <c r="A136" s="94"/>
      <c r="B136" s="22"/>
      <c r="C136" s="29"/>
      <c r="D136" s="29"/>
    </row>
    <row r="137" spans="1:4" ht="20.25" x14ac:dyDescent="0.25">
      <c r="A137" s="94"/>
      <c r="B137" s="22"/>
      <c r="C137" s="29"/>
      <c r="D137" s="29"/>
    </row>
    <row r="138" spans="1:4" ht="20.25" x14ac:dyDescent="0.25">
      <c r="A138" s="94"/>
      <c r="B138" s="22"/>
      <c r="C138" s="29"/>
      <c r="D138" s="29"/>
    </row>
    <row r="139" spans="1:4" ht="20.25" x14ac:dyDescent="0.25">
      <c r="A139" s="94"/>
      <c r="B139" s="22"/>
      <c r="C139" s="29"/>
      <c r="D139" s="29"/>
    </row>
    <row r="140" spans="1:4" ht="20.25" x14ac:dyDescent="0.25">
      <c r="A140" s="94"/>
      <c r="B140" s="22"/>
      <c r="C140" s="29"/>
      <c r="D140" s="29"/>
    </row>
    <row r="141" spans="1:4" ht="20.25" x14ac:dyDescent="0.25">
      <c r="A141" s="94"/>
      <c r="B141" s="22"/>
      <c r="C141" s="29"/>
      <c r="D141" s="29"/>
    </row>
    <row r="142" spans="1:4" ht="20.25" x14ac:dyDescent="0.25">
      <c r="A142" s="94"/>
      <c r="B142" s="22"/>
      <c r="C142" s="29"/>
      <c r="D142" s="29"/>
    </row>
    <row r="143" spans="1:4" ht="20.25" x14ac:dyDescent="0.25">
      <c r="A143" s="94"/>
      <c r="B143" s="22"/>
      <c r="C143" s="29"/>
      <c r="D143" s="29"/>
    </row>
    <row r="144" spans="1:4" ht="20.25" x14ac:dyDescent="0.25">
      <c r="A144" s="94"/>
      <c r="B144" s="22"/>
      <c r="C144" s="29"/>
      <c r="D144" s="29"/>
    </row>
    <row r="145" spans="1:4" ht="20.25" x14ac:dyDescent="0.25">
      <c r="A145" s="94"/>
      <c r="B145" s="22"/>
      <c r="C145" s="29"/>
      <c r="D145" s="29"/>
    </row>
    <row r="146" spans="1:4" ht="20.25" x14ac:dyDescent="0.25">
      <c r="A146" s="94"/>
      <c r="B146" s="22"/>
      <c r="C146" s="29"/>
      <c r="D146" s="29"/>
    </row>
    <row r="147" spans="1:4" ht="20.25" x14ac:dyDescent="0.25">
      <c r="A147" s="94"/>
      <c r="B147" s="22"/>
      <c r="C147" s="29"/>
      <c r="D147" s="29"/>
    </row>
    <row r="148" spans="1:4" ht="20.25" x14ac:dyDescent="0.25">
      <c r="A148" s="94"/>
      <c r="B148" s="22"/>
      <c r="C148" s="29"/>
      <c r="D148" s="29"/>
    </row>
    <row r="149" spans="1:4" ht="20.25" x14ac:dyDescent="0.25">
      <c r="A149" s="94"/>
      <c r="B149" s="22"/>
      <c r="C149" s="29"/>
      <c r="D149" s="29"/>
    </row>
    <row r="150" spans="1:4" ht="20.25" x14ac:dyDescent="0.25">
      <c r="A150" s="94"/>
      <c r="B150" s="22"/>
      <c r="C150" s="29"/>
      <c r="D150" s="29"/>
    </row>
    <row r="151" spans="1:4" ht="20.25" x14ac:dyDescent="0.25">
      <c r="A151" s="94"/>
      <c r="B151" s="22"/>
      <c r="C151" s="29"/>
      <c r="D151" s="29"/>
    </row>
    <row r="152" spans="1:4" ht="20.25" x14ac:dyDescent="0.25">
      <c r="A152" s="94"/>
      <c r="B152" s="22"/>
      <c r="C152" s="29"/>
      <c r="D152" s="29"/>
    </row>
    <row r="153" spans="1:4" ht="20.25" x14ac:dyDescent="0.25">
      <c r="A153" s="94"/>
      <c r="B153" s="22"/>
      <c r="C153" s="29"/>
      <c r="D153" s="29"/>
    </row>
    <row r="154" spans="1:4" ht="20.25" x14ac:dyDescent="0.25">
      <c r="A154" s="94"/>
      <c r="B154" s="22"/>
      <c r="C154" s="29"/>
      <c r="D154" s="29"/>
    </row>
    <row r="155" spans="1:4" ht="20.25" x14ac:dyDescent="0.25">
      <c r="A155" s="94"/>
      <c r="B155" s="22"/>
      <c r="C155" s="29"/>
      <c r="D155" s="29"/>
    </row>
    <row r="156" spans="1:4" ht="20.25" x14ac:dyDescent="0.25">
      <c r="A156" s="94"/>
      <c r="B156" s="22"/>
      <c r="C156" s="29"/>
      <c r="D156" s="29"/>
    </row>
    <row r="157" spans="1:4" ht="20.25" x14ac:dyDescent="0.25">
      <c r="A157" s="94"/>
      <c r="B157" s="22"/>
      <c r="C157" s="29"/>
      <c r="D157" s="29"/>
    </row>
    <row r="158" spans="1:4" ht="20.25" x14ac:dyDescent="0.25">
      <c r="A158" s="94"/>
      <c r="B158" s="22"/>
      <c r="C158" s="29"/>
      <c r="D158" s="29"/>
    </row>
    <row r="159" spans="1:4" ht="20.25" x14ac:dyDescent="0.25">
      <c r="A159" s="94"/>
      <c r="B159" s="22"/>
      <c r="C159" s="29"/>
      <c r="D159" s="29"/>
    </row>
    <row r="160" spans="1:4" ht="20.25" x14ac:dyDescent="0.25">
      <c r="A160" s="94"/>
      <c r="B160" s="22"/>
      <c r="C160" s="29"/>
      <c r="D160" s="29"/>
    </row>
    <row r="161" spans="1:4" ht="20.25" x14ac:dyDescent="0.25">
      <c r="A161" s="94"/>
      <c r="B161" s="22"/>
      <c r="C161" s="29"/>
      <c r="D161" s="29"/>
    </row>
    <row r="162" spans="1:4" ht="20.25" x14ac:dyDescent="0.25">
      <c r="A162" s="94"/>
      <c r="B162" s="22"/>
      <c r="C162" s="29"/>
      <c r="D162" s="29"/>
    </row>
    <row r="163" spans="1:4" ht="20.25" x14ac:dyDescent="0.25">
      <c r="A163" s="94"/>
      <c r="B163" s="22"/>
      <c r="C163" s="29"/>
      <c r="D163" s="29"/>
    </row>
    <row r="164" spans="1:4" ht="20.25" x14ac:dyDescent="0.25">
      <c r="A164" s="94"/>
      <c r="B164" s="22"/>
      <c r="C164" s="29"/>
      <c r="D164" s="29"/>
    </row>
    <row r="165" spans="1:4" ht="20.25" x14ac:dyDescent="0.25">
      <c r="A165" s="94"/>
      <c r="B165" s="22"/>
      <c r="C165" s="29"/>
      <c r="D165" s="29"/>
    </row>
    <row r="166" spans="1:4" ht="20.25" x14ac:dyDescent="0.25">
      <c r="A166" s="94"/>
      <c r="B166" s="22"/>
      <c r="C166" s="29"/>
      <c r="D166" s="29"/>
    </row>
    <row r="167" spans="1:4" ht="20.25" x14ac:dyDescent="0.25">
      <c r="A167" s="94"/>
      <c r="B167" s="22"/>
      <c r="C167" s="29"/>
      <c r="D167" s="29"/>
    </row>
    <row r="168" spans="1:4" ht="20.25" x14ac:dyDescent="0.25">
      <c r="A168" s="94"/>
      <c r="B168" s="22"/>
      <c r="C168" s="29"/>
      <c r="D168" s="29"/>
    </row>
    <row r="169" spans="1:4" ht="20.25" x14ac:dyDescent="0.25">
      <c r="A169" s="94"/>
      <c r="B169" s="22"/>
      <c r="C169" s="29"/>
      <c r="D169" s="29"/>
    </row>
    <row r="170" spans="1:4" ht="20.25" x14ac:dyDescent="0.25">
      <c r="A170" s="94"/>
      <c r="B170" s="22"/>
      <c r="C170" s="29"/>
      <c r="D170" s="29"/>
    </row>
    <row r="171" spans="1:4" ht="20.25" x14ac:dyDescent="0.25">
      <c r="A171" s="94"/>
      <c r="B171" s="22"/>
      <c r="C171" s="29"/>
      <c r="D171" s="29"/>
    </row>
    <row r="172" spans="1:4" ht="20.25" x14ac:dyDescent="0.25">
      <c r="A172" s="94"/>
      <c r="B172" s="22"/>
      <c r="C172" s="29"/>
      <c r="D172" s="29"/>
    </row>
    <row r="173" spans="1:4" ht="20.25" x14ac:dyDescent="0.25">
      <c r="A173" s="94"/>
      <c r="B173" s="22"/>
      <c r="C173" s="29"/>
      <c r="D173" s="29"/>
    </row>
    <row r="174" spans="1:4" ht="20.25" x14ac:dyDescent="0.25">
      <c r="A174" s="94"/>
      <c r="B174" s="22"/>
      <c r="C174" s="29"/>
      <c r="D174" s="29"/>
    </row>
    <row r="175" spans="1:4" ht="20.25" x14ac:dyDescent="0.25">
      <c r="A175" s="94"/>
      <c r="B175" s="22"/>
      <c r="C175" s="29"/>
      <c r="D175" s="29"/>
    </row>
    <row r="176" spans="1:4" ht="20.25" x14ac:dyDescent="0.25">
      <c r="A176" s="94"/>
      <c r="B176" s="22"/>
      <c r="C176" s="29"/>
      <c r="D176" s="29"/>
    </row>
    <row r="177" spans="1:4" ht="20.25" x14ac:dyDescent="0.25">
      <c r="A177" s="94"/>
      <c r="B177" s="22"/>
      <c r="C177" s="29"/>
      <c r="D177" s="29"/>
    </row>
    <row r="178" spans="1:4" ht="20.25" x14ac:dyDescent="0.25">
      <c r="A178" s="94"/>
      <c r="B178" s="22"/>
      <c r="C178" s="29"/>
      <c r="D178" s="29"/>
    </row>
    <row r="179" spans="1:4" ht="20.25" x14ac:dyDescent="0.25">
      <c r="A179" s="94"/>
      <c r="B179" s="22"/>
      <c r="C179" s="29"/>
      <c r="D179" s="29"/>
    </row>
    <row r="180" spans="1:4" ht="20.25" x14ac:dyDescent="0.25">
      <c r="A180" s="94"/>
      <c r="B180" s="22"/>
      <c r="C180" s="29"/>
      <c r="D180" s="29"/>
    </row>
    <row r="181" spans="1:4" ht="20.25" x14ac:dyDescent="0.25">
      <c r="A181" s="94"/>
      <c r="B181" s="22"/>
      <c r="C181" s="29"/>
      <c r="D181" s="29"/>
    </row>
    <row r="182" spans="1:4" ht="20.25" x14ac:dyDescent="0.25">
      <c r="A182" s="94"/>
      <c r="B182" s="22"/>
      <c r="C182" s="29"/>
      <c r="D182" s="29"/>
    </row>
    <row r="183" spans="1:4" ht="20.25" x14ac:dyDescent="0.25">
      <c r="A183" s="94"/>
      <c r="B183" s="22"/>
      <c r="C183" s="29"/>
      <c r="D183" s="29"/>
    </row>
    <row r="184" spans="1:4" ht="20.25" x14ac:dyDescent="0.25">
      <c r="A184" s="94"/>
      <c r="B184" s="22"/>
      <c r="C184" s="29"/>
      <c r="D184" s="29"/>
    </row>
    <row r="185" spans="1:4" ht="20.25" x14ac:dyDescent="0.25">
      <c r="A185" s="94"/>
      <c r="B185" s="22"/>
      <c r="C185" s="29"/>
      <c r="D185" s="29"/>
    </row>
    <row r="186" spans="1:4" ht="20.25" x14ac:dyDescent="0.25">
      <c r="A186" s="94"/>
      <c r="B186" s="22"/>
      <c r="C186" s="29"/>
      <c r="D186" s="29"/>
    </row>
    <row r="187" spans="1:4" ht="20.25" x14ac:dyDescent="0.25">
      <c r="A187" s="94"/>
      <c r="B187" s="22"/>
      <c r="C187" s="29"/>
      <c r="D187" s="29"/>
    </row>
    <row r="188" spans="1:4" ht="20.25" x14ac:dyDescent="0.25">
      <c r="A188" s="94"/>
      <c r="B188" s="22"/>
      <c r="C188" s="29"/>
      <c r="D188" s="29"/>
    </row>
    <row r="189" spans="1:4" ht="20.25" x14ac:dyDescent="0.25">
      <c r="A189" s="94"/>
      <c r="B189" s="22"/>
      <c r="C189" s="29"/>
      <c r="D189" s="29"/>
    </row>
    <row r="190" spans="1:4" ht="20.25" x14ac:dyDescent="0.25">
      <c r="A190" s="94"/>
      <c r="B190" s="22"/>
      <c r="C190" s="29"/>
      <c r="D190" s="29"/>
    </row>
    <row r="191" spans="1:4" ht="20.25" x14ac:dyDescent="0.25">
      <c r="A191" s="94"/>
      <c r="B191" s="22"/>
      <c r="C191" s="29"/>
      <c r="D191" s="29"/>
    </row>
    <row r="192" spans="1:4" ht="20.25" x14ac:dyDescent="0.25">
      <c r="A192" s="94"/>
      <c r="B192" s="22"/>
      <c r="C192" s="29"/>
      <c r="D192" s="29"/>
    </row>
    <row r="193" spans="1:4" ht="20.25" x14ac:dyDescent="0.25">
      <c r="A193" s="94"/>
      <c r="B193" s="22"/>
      <c r="C193" s="29"/>
      <c r="D193" s="29"/>
    </row>
    <row r="194" spans="1:4" ht="20.25" x14ac:dyDescent="0.25">
      <c r="A194" s="94"/>
      <c r="B194" s="22"/>
      <c r="C194" s="29"/>
      <c r="D194" s="29"/>
    </row>
    <row r="195" spans="1:4" ht="20.25" x14ac:dyDescent="0.25">
      <c r="A195" s="94"/>
      <c r="B195" s="22"/>
      <c r="C195" s="29"/>
      <c r="D195" s="29"/>
    </row>
    <row r="196" spans="1:4" ht="20.25" x14ac:dyDescent="0.25">
      <c r="A196" s="94"/>
      <c r="B196" s="22"/>
      <c r="C196" s="29"/>
      <c r="D196" s="29"/>
    </row>
    <row r="197" spans="1:4" ht="20.25" x14ac:dyDescent="0.25">
      <c r="A197" s="94"/>
      <c r="B197" s="22"/>
      <c r="C197" s="29"/>
      <c r="D197" s="29"/>
    </row>
    <row r="198" spans="1:4" ht="20.25" x14ac:dyDescent="0.25">
      <c r="A198" s="94"/>
      <c r="B198" s="22"/>
      <c r="C198" s="29"/>
      <c r="D198" s="29"/>
    </row>
    <row r="199" spans="1:4" ht="20.25" x14ac:dyDescent="0.25">
      <c r="A199" s="94"/>
      <c r="B199" s="22"/>
      <c r="C199" s="29"/>
      <c r="D199" s="29"/>
    </row>
    <row r="200" spans="1:4" ht="20.25" x14ac:dyDescent="0.25">
      <c r="A200" s="94"/>
      <c r="B200" s="22"/>
      <c r="C200" s="29"/>
      <c r="D200" s="29"/>
    </row>
    <row r="201" spans="1:4" ht="20.25" x14ac:dyDescent="0.25">
      <c r="A201" s="94"/>
      <c r="B201" s="22"/>
      <c r="C201" s="29"/>
      <c r="D201" s="29"/>
    </row>
    <row r="202" spans="1:4" ht="20.25" x14ac:dyDescent="0.25">
      <c r="A202" s="94"/>
      <c r="B202" s="22"/>
      <c r="C202" s="29"/>
      <c r="D202" s="29"/>
    </row>
    <row r="203" spans="1:4" ht="20.25" x14ac:dyDescent="0.25">
      <c r="A203" s="94"/>
      <c r="B203" s="22"/>
      <c r="C203" s="29"/>
      <c r="D203" s="29"/>
    </row>
    <row r="204" spans="1:4" ht="20.25" x14ac:dyDescent="0.25">
      <c r="A204" s="94"/>
      <c r="B204" s="22"/>
      <c r="C204" s="29"/>
      <c r="D204" s="29"/>
    </row>
    <row r="205" spans="1:4" ht="20.25" x14ac:dyDescent="0.25">
      <c r="A205" s="94"/>
      <c r="B205" s="22"/>
      <c r="C205" s="29"/>
      <c r="D205" s="29"/>
    </row>
    <row r="206" spans="1:4" ht="20.25" x14ac:dyDescent="0.25">
      <c r="A206" s="94"/>
      <c r="B206" s="22"/>
      <c r="C206" s="29"/>
      <c r="D206" s="29"/>
    </row>
    <row r="207" spans="1:4" ht="20.25" x14ac:dyDescent="0.25">
      <c r="A207" s="94"/>
      <c r="B207" s="22"/>
      <c r="C207" s="29"/>
      <c r="D207" s="29"/>
    </row>
    <row r="208" spans="1:4" x14ac:dyDescent="0.25">
      <c r="A208" s="78"/>
      <c r="B208" s="22"/>
      <c r="C208" s="22"/>
      <c r="D208" s="22"/>
    </row>
    <row r="209" spans="1:8" ht="20.25" x14ac:dyDescent="0.25">
      <c r="A209" s="78"/>
      <c r="B209" s="25" t="s">
        <v>208</v>
      </c>
      <c r="C209" s="25" t="s">
        <v>209</v>
      </c>
      <c r="D209" s="28" t="s">
        <v>208</v>
      </c>
      <c r="E209" s="28" t="s">
        <v>209</v>
      </c>
    </row>
    <row r="210" spans="1:8" ht="21" x14ac:dyDescent="0.35">
      <c r="A210" s="78"/>
      <c r="B210" s="26" t="s">
        <v>210</v>
      </c>
      <c r="C210" s="26" t="s">
        <v>211</v>
      </c>
      <c r="D210" t="s">
        <v>210</v>
      </c>
      <c r="F210" t="str">
        <f>IF(NOT(ISBLANK(D210)),D210,IF(NOT(ISBLANK(E210)),"     "&amp;E210,FALSE))</f>
        <v>Afectación Económica o presupuestal</v>
      </c>
      <c r="G210" t="s">
        <v>210</v>
      </c>
      <c r="H210" t="str">
        <f>IF(NOT(ISERROR(MATCH(G210,_xlfn.ANCHORARRAY(B221),0))),F223&amp;"Por favor no seleccionar los criterios de impacto",G210)</f>
        <v>❌Por favor no seleccionar los criterios de impacto</v>
      </c>
    </row>
    <row r="211" spans="1:8" ht="21" x14ac:dyDescent="0.35">
      <c r="A211" s="78"/>
      <c r="B211" s="26" t="s">
        <v>210</v>
      </c>
      <c r="C211" s="26" t="s">
        <v>184</v>
      </c>
      <c r="E211" t="s">
        <v>211</v>
      </c>
      <c r="F211" t="str">
        <f t="shared" ref="F211:F221" si="0">IF(NOT(ISBLANK(D211)),D211,IF(NOT(ISBLANK(E211)),"     "&amp;E211,FALSE))</f>
        <v xml:space="preserve">     Afectación menor a 10 SMLMV .</v>
      </c>
    </row>
    <row r="212" spans="1:8" ht="21" x14ac:dyDescent="0.35">
      <c r="A212" s="78"/>
      <c r="B212" s="26" t="s">
        <v>210</v>
      </c>
      <c r="C212" s="26" t="s">
        <v>187</v>
      </c>
      <c r="E212" t="s">
        <v>184</v>
      </c>
      <c r="F212" t="str">
        <f t="shared" si="0"/>
        <v xml:space="preserve">     Entre 10 y 50 SMLMV </v>
      </c>
    </row>
    <row r="213" spans="1:8" ht="21" x14ac:dyDescent="0.35">
      <c r="A213" s="78"/>
      <c r="B213" s="26" t="s">
        <v>210</v>
      </c>
      <c r="C213" s="26" t="s">
        <v>191</v>
      </c>
      <c r="E213" t="s">
        <v>187</v>
      </c>
      <c r="F213" t="str">
        <f t="shared" si="0"/>
        <v xml:space="preserve">     Entre 50 y 100 SMLMV </v>
      </c>
    </row>
    <row r="214" spans="1:8" ht="21" x14ac:dyDescent="0.35">
      <c r="A214" s="78"/>
      <c r="B214" s="26" t="s">
        <v>210</v>
      </c>
      <c r="C214" s="26" t="s">
        <v>195</v>
      </c>
      <c r="E214" t="s">
        <v>191</v>
      </c>
      <c r="F214" t="str">
        <f t="shared" si="0"/>
        <v xml:space="preserve">     Entre 100 y 500 SMLMV </v>
      </c>
    </row>
    <row r="215" spans="1:8" ht="21" x14ac:dyDescent="0.35">
      <c r="A215" s="78"/>
      <c r="B215" s="26" t="s">
        <v>177</v>
      </c>
      <c r="C215" s="26" t="s">
        <v>181</v>
      </c>
      <c r="E215" t="s">
        <v>195</v>
      </c>
      <c r="F215" t="str">
        <f t="shared" si="0"/>
        <v xml:space="preserve">     Mayor a 500 SMLMV </v>
      </c>
    </row>
    <row r="216" spans="1:8" ht="21" x14ac:dyDescent="0.35">
      <c r="A216" s="78"/>
      <c r="B216" s="26" t="s">
        <v>177</v>
      </c>
      <c r="C216" s="26" t="s">
        <v>185</v>
      </c>
      <c r="D216" t="s">
        <v>177</v>
      </c>
      <c r="F216" t="str">
        <f t="shared" si="0"/>
        <v>Pérdida Reputacional</v>
      </c>
    </row>
    <row r="217" spans="1:8" ht="21" x14ac:dyDescent="0.35">
      <c r="A217" s="78"/>
      <c r="B217" s="26" t="s">
        <v>177</v>
      </c>
      <c r="C217" s="26" t="s">
        <v>188</v>
      </c>
      <c r="E217" t="s">
        <v>181</v>
      </c>
      <c r="F217" t="str">
        <f t="shared" si="0"/>
        <v xml:space="preserve">     El riesgo afecta la imagen de alguna área de la organización</v>
      </c>
    </row>
    <row r="218" spans="1:8" ht="21" x14ac:dyDescent="0.35">
      <c r="A218" s="78"/>
      <c r="B218" s="26" t="s">
        <v>177</v>
      </c>
      <c r="C218" s="26" t="s">
        <v>192</v>
      </c>
      <c r="E218" t="s">
        <v>185</v>
      </c>
      <c r="F218" t="str">
        <f t="shared" si="0"/>
        <v xml:space="preserve">     El riesgo afecta la imagen de la entidad internamente, de conocimiento general, nivel interno, de junta dircetiva y accionistas y/o de provedores</v>
      </c>
    </row>
    <row r="219" spans="1:8" ht="21" x14ac:dyDescent="0.35">
      <c r="A219" s="78"/>
      <c r="B219" s="26" t="s">
        <v>177</v>
      </c>
      <c r="C219" s="26" t="s">
        <v>196</v>
      </c>
      <c r="E219" t="s">
        <v>188</v>
      </c>
      <c r="F219" t="str">
        <f t="shared" si="0"/>
        <v xml:space="preserve">     El riesgo afecta la imagen de la entidad con algunos usuarios de relevancia frente al logro de los objetivos</v>
      </c>
    </row>
    <row r="220" spans="1:8" x14ac:dyDescent="0.25">
      <c r="A220" s="78"/>
      <c r="B220" s="27"/>
      <c r="C220" s="27"/>
      <c r="E220" t="s">
        <v>192</v>
      </c>
      <c r="F220" t="str">
        <f t="shared" si="0"/>
        <v xml:space="preserve">     El riesgo afecta la imagen de de la entidad con efecto publicitario sostenido a nivel de sector administrativo, nivel departamental o municipal</v>
      </c>
    </row>
    <row r="221" spans="1:8" x14ac:dyDescent="0.25">
      <c r="A221" s="78"/>
      <c r="B221" s="27" t="str" cm="1">
        <f t="array" ref="B221:B223">_xlfn.UNIQUE(Tabla1[[#All],[Criterios]])</f>
        <v>Criterios</v>
      </c>
      <c r="C221" s="27"/>
      <c r="E221" t="s">
        <v>196</v>
      </c>
      <c r="F221" t="str">
        <f t="shared" si="0"/>
        <v xml:space="preserve">     El riesgo afecta la imagen de la entidad a nivel nacional, con efecto publicitarios sostenible a nivel país</v>
      </c>
    </row>
    <row r="222" spans="1:8" x14ac:dyDescent="0.25">
      <c r="A222" s="78"/>
      <c r="B222" s="27" t="str">
        <v>Afectación Económica o presupuestal</v>
      </c>
      <c r="C222" s="27"/>
    </row>
    <row r="223" spans="1:8" x14ac:dyDescent="0.25">
      <c r="B223" s="27" t="str">
        <v>Pérdida Reputacional</v>
      </c>
      <c r="C223" s="27"/>
      <c r="F223" s="30" t="s">
        <v>212</v>
      </c>
    </row>
    <row r="224" spans="1:8" x14ac:dyDescent="0.25">
      <c r="B224" s="21"/>
      <c r="C224" s="21"/>
      <c r="F224" s="30" t="s">
        <v>213</v>
      </c>
    </row>
    <row r="225" spans="2:4" x14ac:dyDescent="0.25">
      <c r="B225" s="21"/>
      <c r="C225" s="21"/>
    </row>
    <row r="226" spans="2:4" x14ac:dyDescent="0.25">
      <c r="B226" s="21"/>
      <c r="C226" s="21"/>
    </row>
    <row r="227" spans="2:4" x14ac:dyDescent="0.25">
      <c r="B227" s="21"/>
      <c r="C227" s="21"/>
      <c r="D227" s="21"/>
    </row>
    <row r="228" spans="2:4" x14ac:dyDescent="0.25">
      <c r="B228" s="21"/>
      <c r="C228" s="21"/>
      <c r="D228" s="21"/>
    </row>
    <row r="229" spans="2:4" x14ac:dyDescent="0.25">
      <c r="B229" s="21"/>
      <c r="C229" s="21"/>
      <c r="D229" s="21"/>
    </row>
    <row r="230" spans="2:4" x14ac:dyDescent="0.25">
      <c r="B230" s="21"/>
      <c r="C230" s="21"/>
      <c r="D230" s="21"/>
    </row>
    <row r="231" spans="2:4" x14ac:dyDescent="0.25">
      <c r="B231" s="21"/>
      <c r="C231" s="21"/>
      <c r="D231" s="21"/>
    </row>
    <row r="232" spans="2:4" x14ac:dyDescent="0.25">
      <c r="B232" s="21"/>
      <c r="C232" s="21"/>
      <c r="D232" s="21"/>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topLeftCell="A10" workbookViewId="0"/>
  </sheetViews>
  <sheetFormatPr baseColWidth="10" defaultColWidth="14.28515625" defaultRowHeight="12.75" x14ac:dyDescent="0.2"/>
  <cols>
    <col min="1" max="2" width="14.28515625" style="83"/>
    <col min="3" max="3" width="17" style="83" customWidth="1"/>
    <col min="4" max="4" width="14.28515625" style="83"/>
    <col min="5" max="5" width="46" style="83" customWidth="1"/>
    <col min="6" max="16384" width="14.28515625" style="83"/>
  </cols>
  <sheetData>
    <row r="1" spans="2:6" ht="24" customHeight="1" thickBot="1" x14ac:dyDescent="0.25">
      <c r="B1" s="486" t="s">
        <v>214</v>
      </c>
      <c r="C1" s="487"/>
      <c r="D1" s="487"/>
      <c r="E1" s="487"/>
      <c r="F1" s="488"/>
    </row>
    <row r="2" spans="2:6" ht="16.5" thickBot="1" x14ac:dyDescent="0.3">
      <c r="B2" s="84"/>
      <c r="C2" s="84"/>
      <c r="D2" s="84"/>
      <c r="E2" s="84"/>
      <c r="F2" s="84"/>
    </row>
    <row r="3" spans="2:6" ht="16.5" thickBot="1" x14ac:dyDescent="0.25">
      <c r="B3" s="490" t="s">
        <v>215</v>
      </c>
      <c r="C3" s="491"/>
      <c r="D3" s="491"/>
      <c r="E3" s="197" t="s">
        <v>216</v>
      </c>
      <c r="F3" s="93" t="s">
        <v>217</v>
      </c>
    </row>
    <row r="4" spans="2:6" ht="31.5" x14ac:dyDescent="0.2">
      <c r="B4" s="492" t="s">
        <v>218</v>
      </c>
      <c r="C4" s="494" t="s">
        <v>104</v>
      </c>
      <c r="D4" s="198" t="s">
        <v>134</v>
      </c>
      <c r="E4" s="85" t="s">
        <v>219</v>
      </c>
      <c r="F4" s="86">
        <v>0.25</v>
      </c>
    </row>
    <row r="5" spans="2:6" ht="47.25" x14ac:dyDescent="0.2">
      <c r="B5" s="493"/>
      <c r="C5" s="495"/>
      <c r="D5" s="199" t="s">
        <v>220</v>
      </c>
      <c r="E5" s="87" t="s">
        <v>221</v>
      </c>
      <c r="F5" s="88">
        <v>0.15</v>
      </c>
    </row>
    <row r="6" spans="2:6" ht="47.25" x14ac:dyDescent="0.2">
      <c r="B6" s="493"/>
      <c r="C6" s="495"/>
      <c r="D6" s="199" t="s">
        <v>122</v>
      </c>
      <c r="E6" s="87" t="s">
        <v>222</v>
      </c>
      <c r="F6" s="88">
        <v>0.1</v>
      </c>
    </row>
    <row r="7" spans="2:6" ht="63" x14ac:dyDescent="0.2">
      <c r="B7" s="493"/>
      <c r="C7" s="495" t="s">
        <v>105</v>
      </c>
      <c r="D7" s="199" t="s">
        <v>223</v>
      </c>
      <c r="E7" s="87" t="s">
        <v>224</v>
      </c>
      <c r="F7" s="88">
        <v>0.25</v>
      </c>
    </row>
    <row r="8" spans="2:6" ht="31.5" x14ac:dyDescent="0.2">
      <c r="B8" s="493"/>
      <c r="C8" s="495"/>
      <c r="D8" s="199" t="s">
        <v>123</v>
      </c>
      <c r="E8" s="87" t="s">
        <v>225</v>
      </c>
      <c r="F8" s="88">
        <v>0.15</v>
      </c>
    </row>
    <row r="9" spans="2:6" ht="47.25" x14ac:dyDescent="0.2">
      <c r="B9" s="493" t="s">
        <v>226</v>
      </c>
      <c r="C9" s="495" t="s">
        <v>106</v>
      </c>
      <c r="D9" s="199" t="s">
        <v>124</v>
      </c>
      <c r="E9" s="87" t="s">
        <v>227</v>
      </c>
      <c r="F9" s="89" t="s">
        <v>228</v>
      </c>
    </row>
    <row r="10" spans="2:6" ht="63" x14ac:dyDescent="0.2">
      <c r="B10" s="493"/>
      <c r="C10" s="495"/>
      <c r="D10" s="199" t="s">
        <v>229</v>
      </c>
      <c r="E10" s="87" t="s">
        <v>230</v>
      </c>
      <c r="F10" s="89" t="s">
        <v>228</v>
      </c>
    </row>
    <row r="11" spans="2:6" ht="47.25" x14ac:dyDescent="0.2">
      <c r="B11" s="493"/>
      <c r="C11" s="495" t="s">
        <v>107</v>
      </c>
      <c r="D11" s="199" t="s">
        <v>125</v>
      </c>
      <c r="E11" s="87" t="s">
        <v>231</v>
      </c>
      <c r="F11" s="89" t="s">
        <v>228</v>
      </c>
    </row>
    <row r="12" spans="2:6" ht="47.25" x14ac:dyDescent="0.2">
      <c r="B12" s="493"/>
      <c r="C12" s="495"/>
      <c r="D12" s="199" t="s">
        <v>232</v>
      </c>
      <c r="E12" s="87" t="s">
        <v>233</v>
      </c>
      <c r="F12" s="89" t="s">
        <v>228</v>
      </c>
    </row>
    <row r="13" spans="2:6" ht="31.5" x14ac:dyDescent="0.2">
      <c r="B13" s="493"/>
      <c r="C13" s="495" t="s">
        <v>108</v>
      </c>
      <c r="D13" s="199" t="s">
        <v>126</v>
      </c>
      <c r="E13" s="87" t="s">
        <v>234</v>
      </c>
      <c r="F13" s="89" t="s">
        <v>228</v>
      </c>
    </row>
    <row r="14" spans="2:6" ht="32.25" thickBot="1" x14ac:dyDescent="0.25">
      <c r="B14" s="496"/>
      <c r="C14" s="497"/>
      <c r="D14" s="200" t="s">
        <v>235</v>
      </c>
      <c r="E14" s="90" t="s">
        <v>236</v>
      </c>
      <c r="F14" s="91" t="s">
        <v>228</v>
      </c>
    </row>
    <row r="15" spans="2:6" ht="49.5" customHeight="1" x14ac:dyDescent="0.2">
      <c r="B15" s="489" t="s">
        <v>237</v>
      </c>
      <c r="C15" s="489"/>
      <c r="D15" s="489"/>
      <c r="E15" s="489"/>
      <c r="F15" s="489"/>
    </row>
    <row r="16" spans="2:6" ht="27" customHeight="1" x14ac:dyDescent="0.25">
      <c r="B16" s="9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65" customWidth="1"/>
    <col min="2" max="2" width="19.7109375" style="165" customWidth="1"/>
    <col min="3" max="3" width="50" style="165" customWidth="1"/>
    <col min="4" max="4" width="16.42578125" style="165" customWidth="1"/>
    <col min="5" max="5" width="2.42578125" style="150" customWidth="1"/>
    <col min="6" max="16384" width="10.85546875" style="150"/>
  </cols>
  <sheetData>
    <row r="1" spans="1:5" ht="16.5" thickBot="1" x14ac:dyDescent="0.3">
      <c r="A1" s="154"/>
      <c r="B1" s="155"/>
      <c r="C1" s="155"/>
      <c r="D1" s="155"/>
      <c r="E1" s="149"/>
    </row>
    <row r="2" spans="1:5" ht="24" customHeight="1" thickBot="1" x14ac:dyDescent="0.3">
      <c r="A2" s="156"/>
      <c r="B2" s="504" t="s">
        <v>238</v>
      </c>
      <c r="C2" s="505"/>
      <c r="D2" s="506"/>
      <c r="E2" s="151"/>
    </row>
    <row r="3" spans="1:5" ht="96.75" customHeight="1" thickBot="1" x14ac:dyDescent="0.3">
      <c r="A3" s="157"/>
      <c r="B3" s="507" t="s">
        <v>239</v>
      </c>
      <c r="C3" s="507"/>
      <c r="D3" s="507"/>
      <c r="E3" s="151"/>
    </row>
    <row r="4" spans="1:5" ht="24.75" customHeight="1" thickBot="1" x14ac:dyDescent="0.3">
      <c r="A4" s="157"/>
      <c r="B4" s="508" t="s">
        <v>240</v>
      </c>
      <c r="C4" s="509"/>
      <c r="D4" s="510"/>
      <c r="E4" s="151"/>
    </row>
    <row r="5" spans="1:5" ht="46.5" customHeight="1" x14ac:dyDescent="0.25">
      <c r="A5" s="157"/>
      <c r="B5" s="511" t="s">
        <v>241</v>
      </c>
      <c r="C5" s="511"/>
      <c r="D5" s="511"/>
      <c r="E5" s="151"/>
    </row>
    <row r="6" spans="1:5" ht="24" customHeight="1" x14ac:dyDescent="0.25">
      <c r="A6" s="157"/>
      <c r="B6" s="158"/>
      <c r="C6" s="159"/>
      <c r="D6" s="160"/>
      <c r="E6" s="151"/>
    </row>
    <row r="7" spans="1:5" ht="24" customHeight="1" x14ac:dyDescent="0.25">
      <c r="A7" s="157"/>
      <c r="B7" s="512" t="s">
        <v>242</v>
      </c>
      <c r="C7" s="512"/>
      <c r="D7" s="512"/>
      <c r="E7" s="151"/>
    </row>
    <row r="8" spans="1:5" ht="63.75" customHeight="1" x14ac:dyDescent="0.25">
      <c r="A8" s="157"/>
      <c r="B8" s="174" t="s">
        <v>243</v>
      </c>
      <c r="C8" s="153" t="s">
        <v>244</v>
      </c>
      <c r="D8" s="153" t="s">
        <v>245</v>
      </c>
      <c r="E8" s="151"/>
    </row>
    <row r="9" spans="1:5" ht="90" customHeight="1" x14ac:dyDescent="0.25">
      <c r="A9" s="157"/>
      <c r="B9" s="178" t="s">
        <v>246</v>
      </c>
      <c r="C9" s="179" t="s">
        <v>247</v>
      </c>
      <c r="D9" s="180" t="s">
        <v>248</v>
      </c>
      <c r="E9" s="151"/>
    </row>
    <row r="10" spans="1:5" ht="75" customHeight="1" x14ac:dyDescent="0.25">
      <c r="A10" s="157"/>
      <c r="B10" s="176" t="s">
        <v>249</v>
      </c>
      <c r="C10" s="173" t="s">
        <v>250</v>
      </c>
      <c r="D10" s="173" t="s">
        <v>251</v>
      </c>
      <c r="E10" s="151"/>
    </row>
    <row r="11" spans="1:5" ht="63.75" customHeight="1" x14ac:dyDescent="0.25">
      <c r="A11" s="157"/>
      <c r="B11" s="175" t="s">
        <v>155</v>
      </c>
      <c r="C11" s="177" t="s">
        <v>252</v>
      </c>
      <c r="D11" s="177" t="s">
        <v>253</v>
      </c>
      <c r="E11" s="151"/>
    </row>
    <row r="12" spans="1:5" ht="29.25" customHeight="1" x14ac:dyDescent="0.25">
      <c r="A12" s="157"/>
      <c r="B12" s="161"/>
      <c r="C12" s="161"/>
      <c r="D12" s="161"/>
      <c r="E12" s="151"/>
    </row>
    <row r="13" spans="1:5" ht="29.25" customHeight="1" x14ac:dyDescent="0.25">
      <c r="A13" s="157"/>
      <c r="B13" s="513" t="s">
        <v>254</v>
      </c>
      <c r="C13" s="514"/>
      <c r="D13" s="514"/>
      <c r="E13" s="151"/>
    </row>
    <row r="14" spans="1:5" ht="32.25" customHeight="1" x14ac:dyDescent="0.25">
      <c r="A14" s="157"/>
      <c r="B14" s="162" t="s">
        <v>255</v>
      </c>
      <c r="C14" s="168" t="s">
        <v>216</v>
      </c>
      <c r="D14" s="168" t="s">
        <v>256</v>
      </c>
      <c r="E14" s="151"/>
    </row>
    <row r="15" spans="1:5" ht="56.25" customHeight="1" x14ac:dyDescent="0.25">
      <c r="A15" s="157"/>
      <c r="B15" s="172" t="s">
        <v>257</v>
      </c>
      <c r="C15" s="171" t="s">
        <v>258</v>
      </c>
      <c r="D15" s="172" t="s">
        <v>259</v>
      </c>
      <c r="E15" s="151"/>
    </row>
    <row r="16" spans="1:5" ht="48" customHeight="1" x14ac:dyDescent="0.25">
      <c r="A16" s="157"/>
      <c r="B16" s="166" t="s">
        <v>260</v>
      </c>
      <c r="C16" s="170" t="s">
        <v>261</v>
      </c>
      <c r="D16" s="166" t="s">
        <v>262</v>
      </c>
      <c r="E16" s="151"/>
    </row>
    <row r="17" spans="1:5" ht="49.5" customHeight="1" x14ac:dyDescent="0.25">
      <c r="A17" s="157"/>
      <c r="B17" s="167" t="s">
        <v>263</v>
      </c>
      <c r="C17" s="169" t="s">
        <v>264</v>
      </c>
      <c r="D17" s="167" t="s">
        <v>265</v>
      </c>
      <c r="E17" s="151"/>
    </row>
    <row r="18" spans="1:5" x14ac:dyDescent="0.25">
      <c r="A18" s="157"/>
      <c r="B18" s="161"/>
      <c r="C18" s="161"/>
      <c r="D18" s="161"/>
      <c r="E18" s="151"/>
    </row>
    <row r="19" spans="1:5" ht="16.5" thickBot="1" x14ac:dyDescent="0.3">
      <c r="A19" s="157"/>
      <c r="B19" s="161"/>
      <c r="D19" s="161"/>
      <c r="E19" s="151"/>
    </row>
    <row r="20" spans="1:5" ht="16.5" thickBot="1" x14ac:dyDescent="0.3">
      <c r="A20" s="157"/>
      <c r="B20" s="498" t="s">
        <v>266</v>
      </c>
      <c r="C20" s="499"/>
      <c r="D20" s="500"/>
      <c r="E20" s="151"/>
    </row>
    <row r="21" spans="1:5" ht="62.25" customHeight="1" x14ac:dyDescent="0.25">
      <c r="A21" s="157"/>
      <c r="B21" s="501" t="s">
        <v>267</v>
      </c>
      <c r="C21" s="502"/>
      <c r="D21" s="503"/>
      <c r="E21" s="151"/>
    </row>
    <row r="22" spans="1:5" ht="16.5" thickBot="1" x14ac:dyDescent="0.3">
      <c r="A22" s="163"/>
      <c r="B22" s="164"/>
      <c r="C22" s="164"/>
      <c r="D22" s="164"/>
      <c r="E22" s="152"/>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268</v>
      </c>
      <c r="E2" t="s">
        <v>269</v>
      </c>
    </row>
    <row r="3" spans="2:5" x14ac:dyDescent="0.25">
      <c r="B3" t="s">
        <v>270</v>
      </c>
      <c r="E3" t="s">
        <v>112</v>
      </c>
    </row>
    <row r="4" spans="2:5" x14ac:dyDescent="0.25">
      <c r="B4" t="s">
        <v>271</v>
      </c>
      <c r="E4" t="s">
        <v>272</v>
      </c>
    </row>
    <row r="5" spans="2:5" x14ac:dyDescent="0.25">
      <c r="B5" t="s">
        <v>127</v>
      </c>
    </row>
    <row r="8" spans="2:5" x14ac:dyDescent="0.25">
      <c r="B8" t="s">
        <v>273</v>
      </c>
    </row>
    <row r="9" spans="2:5" x14ac:dyDescent="0.25">
      <c r="B9" t="s">
        <v>274</v>
      </c>
    </row>
    <row r="10" spans="2:5" x14ac:dyDescent="0.25">
      <c r="B10" t="s">
        <v>131</v>
      </c>
    </row>
    <row r="13" spans="2:5" x14ac:dyDescent="0.25">
      <c r="B13" t="s">
        <v>275</v>
      </c>
    </row>
    <row r="14" spans="2:5" x14ac:dyDescent="0.25">
      <c r="B14" t="s">
        <v>119</v>
      </c>
    </row>
    <row r="15" spans="2:5" x14ac:dyDescent="0.25">
      <c r="B15" t="s">
        <v>276</v>
      </c>
    </row>
    <row r="16" spans="2:5" x14ac:dyDescent="0.25">
      <c r="B16" t="s">
        <v>277</v>
      </c>
    </row>
    <row r="17" spans="2:2" x14ac:dyDescent="0.25">
      <c r="B17" t="s">
        <v>278</v>
      </c>
    </row>
    <row r="18" spans="2:2" x14ac:dyDescent="0.25">
      <c r="B18" t="s">
        <v>279</v>
      </c>
    </row>
    <row r="19" spans="2:2" x14ac:dyDescent="0.25">
      <c r="B19" t="s">
        <v>280</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8" customWidth="1"/>
    <col min="2" max="16384" width="11.42578125" style="8"/>
  </cols>
  <sheetData>
    <row r="3" spans="1:1" x14ac:dyDescent="0.2">
      <c r="A3" s="9" t="s">
        <v>134</v>
      </c>
    </row>
    <row r="4" spans="1:1" x14ac:dyDescent="0.2">
      <c r="A4" s="9" t="s">
        <v>220</v>
      </c>
    </row>
    <row r="5" spans="1:1" x14ac:dyDescent="0.2">
      <c r="A5" s="9" t="s">
        <v>122</v>
      </c>
    </row>
    <row r="6" spans="1:1" x14ac:dyDescent="0.2">
      <c r="A6" s="9" t="s">
        <v>223</v>
      </c>
    </row>
    <row r="7" spans="1:1" x14ac:dyDescent="0.2">
      <c r="A7" s="9" t="s">
        <v>123</v>
      </c>
    </row>
    <row r="8" spans="1:1" x14ac:dyDescent="0.2">
      <c r="A8" s="9" t="s">
        <v>124</v>
      </c>
    </row>
    <row r="9" spans="1:1" x14ac:dyDescent="0.2">
      <c r="A9" s="9" t="s">
        <v>229</v>
      </c>
    </row>
    <row r="10" spans="1:1" x14ac:dyDescent="0.2">
      <c r="A10" s="9" t="s">
        <v>125</v>
      </c>
    </row>
    <row r="11" spans="1:1" x14ac:dyDescent="0.2">
      <c r="A11" s="9" t="s">
        <v>232</v>
      </c>
    </row>
    <row r="12" spans="1:1" x14ac:dyDescent="0.2">
      <c r="A12" s="9" t="s">
        <v>281</v>
      </c>
    </row>
    <row r="13" spans="1:1" x14ac:dyDescent="0.2">
      <c r="A13" s="9" t="s">
        <v>282</v>
      </c>
    </row>
    <row r="14" spans="1:1" x14ac:dyDescent="0.2">
      <c r="A14" s="9" t="s">
        <v>283</v>
      </c>
    </row>
    <row r="16" spans="1:1" x14ac:dyDescent="0.2">
      <c r="A16" s="9" t="s">
        <v>284</v>
      </c>
    </row>
    <row r="17" spans="1:1" x14ac:dyDescent="0.2">
      <c r="A17" s="9" t="s">
        <v>268</v>
      </c>
    </row>
    <row r="18" spans="1:1" x14ac:dyDescent="0.2">
      <c r="A18" s="9" t="s">
        <v>270</v>
      </c>
    </row>
    <row r="20" spans="1:1" x14ac:dyDescent="0.2">
      <c r="A20" s="9" t="s">
        <v>274</v>
      </c>
    </row>
    <row r="21" spans="1:1" x14ac:dyDescent="0.2">
      <c r="A21" s="9"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2026-04-10T15:25:36Z</dcterms:modified>
  <cp:category/>
  <cp:contentStatus/>
</cp:coreProperties>
</file>