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Planeacion-OCAD\Documents\PLANEACION 2020 - 2\INFORMES DE GESTIÓN 2020\Informe de Gestión II Sem\"/>
    </mc:Choice>
  </mc:AlternateContent>
  <bookViews>
    <workbookView xWindow="0" yWindow="0" windowWidth="28800" windowHeight="13620" activeTab="1"/>
  </bookViews>
  <sheets>
    <sheet name="Anexo 5.1. Informe Ingresos" sheetId="1" r:id="rId1"/>
    <sheet name="Graficos" sheetId="5" r:id="rId2"/>
    <sheet name="Anxo 5.2. Informe Gastos" sheetId="3" r:id="rId3"/>
  </sheets>
  <externalReferences>
    <externalReference r:id="rId4"/>
    <externalReference r:id="rId5"/>
  </externalReferences>
  <definedNames>
    <definedName name="_xlnm.Print_Area" localSheetId="0">'Anexo 5.1. Informe Ingresos'!#REF!</definedName>
    <definedName name="_xlnm.Print_Area" localSheetId="2">'Anxo 5.2. Informe Gastos'!#REF!</definedName>
    <definedName name="_xlnm.Print_Area" localSheetId="1">Graficos!#REF!</definedName>
    <definedName name="Lista_CAR" localSheetId="2">'[1]Datos Generales'!$H$5:$H$37</definedName>
    <definedName name="Lista_CAR">'[2]Datos Generales'!$H$5:$H$37</definedName>
    <definedName name="REPORTE" comment="SI SE REPORTA" localSheetId="2">[1]Formulas!$F$33:$F$34</definedName>
    <definedName name="REPORTE" comment="SI SE REPORTA">[2]Formulas!$F$33:$F$34</definedName>
    <definedName name="SI" comment="OPCION SI O NO" localSheetId="2">[1]Formulas!$D$33:$D$34</definedName>
    <definedName name="SI" comment="OPCION SI O NO">[2]Formulas!$D$33:$D$34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N37" i="5" l="1"/>
  <c r="K11" i="5"/>
  <c r="K10" i="5" s="1"/>
  <c r="L11" i="5"/>
  <c r="L10" i="5" s="1"/>
  <c r="L9" i="5" s="1"/>
  <c r="M11" i="5"/>
  <c r="M10" i="5" s="1"/>
  <c r="M9" i="5" s="1"/>
  <c r="K14" i="5"/>
  <c r="N14" i="5" s="1"/>
  <c r="L14" i="5"/>
  <c r="M14" i="5"/>
  <c r="K17" i="5"/>
  <c r="L17" i="5"/>
  <c r="M17" i="5"/>
  <c r="K20" i="5"/>
  <c r="L20" i="5"/>
  <c r="M20" i="5"/>
  <c r="N20" i="5" s="1"/>
  <c r="K23" i="5"/>
  <c r="L23" i="5"/>
  <c r="M23" i="5"/>
  <c r="K26" i="5"/>
  <c r="L26" i="5"/>
  <c r="M26" i="5"/>
  <c r="K32" i="5"/>
  <c r="K31" i="5" s="1"/>
  <c r="K30" i="5" s="1"/>
  <c r="K33" i="5"/>
  <c r="L33" i="5"/>
  <c r="M33" i="5"/>
  <c r="M32" i="5" s="1"/>
  <c r="M31" i="5" s="1"/>
  <c r="M30" i="5" s="1"/>
  <c r="K36" i="5"/>
  <c r="L36" i="5"/>
  <c r="M36" i="5"/>
  <c r="K39" i="5"/>
  <c r="L39" i="5"/>
  <c r="M39" i="5"/>
  <c r="K42" i="5"/>
  <c r="L42" i="5"/>
  <c r="L32" i="5" s="1"/>
  <c r="L31" i="5" s="1"/>
  <c r="L30" i="5" s="1"/>
  <c r="M42" i="5"/>
  <c r="K48" i="5"/>
  <c r="K47" i="5" s="1"/>
  <c r="K46" i="5" s="1"/>
  <c r="K45" i="5" s="1"/>
  <c r="L48" i="5"/>
  <c r="L47" i="5" s="1"/>
  <c r="L46" i="5" s="1"/>
  <c r="L45" i="5" s="1"/>
  <c r="M48" i="5"/>
  <c r="K51" i="5"/>
  <c r="L51" i="5"/>
  <c r="M51" i="5"/>
  <c r="M47" i="5" s="1"/>
  <c r="M46" i="5" s="1"/>
  <c r="M45" i="5" s="1"/>
  <c r="K54" i="5"/>
  <c r="L54" i="5"/>
  <c r="M54" i="5"/>
  <c r="K57" i="5"/>
  <c r="L57" i="5"/>
  <c r="M57" i="5"/>
  <c r="K60" i="5"/>
  <c r="L60" i="5"/>
  <c r="M60" i="5"/>
  <c r="L63" i="5"/>
  <c r="K64" i="5"/>
  <c r="L64" i="5"/>
  <c r="M64" i="5"/>
  <c r="K67" i="5"/>
  <c r="K63" i="5" s="1"/>
  <c r="L67" i="5"/>
  <c r="M67" i="5"/>
  <c r="K70" i="5"/>
  <c r="N70" i="5" s="1"/>
  <c r="L70" i="5"/>
  <c r="M70" i="5"/>
  <c r="K73" i="5"/>
  <c r="L73" i="5"/>
  <c r="M73" i="5"/>
  <c r="M63" i="5" s="1"/>
  <c r="K76" i="5"/>
  <c r="L76" i="5"/>
  <c r="M76" i="5"/>
  <c r="K79" i="5"/>
  <c r="L79" i="5"/>
  <c r="M79" i="5"/>
  <c r="K82" i="5"/>
  <c r="L82" i="5"/>
  <c r="M82" i="5"/>
  <c r="K85" i="5"/>
  <c r="L85" i="5"/>
  <c r="N85" i="5" s="1"/>
  <c r="M85" i="5"/>
  <c r="M89" i="5"/>
  <c r="M88" i="5" s="1"/>
  <c r="K90" i="5"/>
  <c r="N90" i="5" s="1"/>
  <c r="L90" i="5"/>
  <c r="L89" i="5" s="1"/>
  <c r="L88" i="5" s="1"/>
  <c r="M90" i="5"/>
  <c r="K93" i="5"/>
  <c r="L93" i="5"/>
  <c r="M93" i="5"/>
  <c r="L99" i="5"/>
  <c r="L98" i="5" s="1"/>
  <c r="L97" i="5" s="1"/>
  <c r="L96" i="5" s="1"/>
  <c r="M99" i="5"/>
  <c r="M98" i="5" s="1"/>
  <c r="M97" i="5" s="1"/>
  <c r="M96" i="5" s="1"/>
  <c r="K100" i="5"/>
  <c r="L100" i="5"/>
  <c r="M100" i="5"/>
  <c r="K103" i="5"/>
  <c r="K99" i="5" s="1"/>
  <c r="L103" i="5"/>
  <c r="M103" i="5"/>
  <c r="K106" i="5"/>
  <c r="N106" i="5" s="1"/>
  <c r="L106" i="5"/>
  <c r="M106" i="5"/>
  <c r="K110" i="5"/>
  <c r="K109" i="5" s="1"/>
  <c r="L110" i="5"/>
  <c r="L109" i="5" s="1"/>
  <c r="M110" i="5"/>
  <c r="M109" i="5" s="1"/>
  <c r="K113" i="5"/>
  <c r="L113" i="5"/>
  <c r="M113" i="5"/>
  <c r="K116" i="5"/>
  <c r="L116" i="5"/>
  <c r="M116" i="5"/>
  <c r="K119" i="5"/>
  <c r="L119" i="5"/>
  <c r="N119" i="5" s="1"/>
  <c r="M119" i="5"/>
  <c r="K124" i="5"/>
  <c r="L124" i="5"/>
  <c r="L123" i="5" s="1"/>
  <c r="L122" i="5" s="1"/>
  <c r="K125" i="5"/>
  <c r="L125" i="5"/>
  <c r="M125" i="5"/>
  <c r="M124" i="5" s="1"/>
  <c r="M123" i="5" s="1"/>
  <c r="M122" i="5" s="1"/>
  <c r="L130" i="5"/>
  <c r="M130" i="5"/>
  <c r="K131" i="5"/>
  <c r="K130" i="5" s="1"/>
  <c r="N130" i="5" s="1"/>
  <c r="L131" i="5"/>
  <c r="M131" i="5"/>
  <c r="L137" i="5"/>
  <c r="M137" i="5"/>
  <c r="K144" i="5"/>
  <c r="K143" i="5" s="1"/>
  <c r="K142" i="5" s="1"/>
  <c r="L144" i="5"/>
  <c r="L143" i="5" s="1"/>
  <c r="L142" i="5" s="1"/>
  <c r="M144" i="5"/>
  <c r="M143" i="5" s="1"/>
  <c r="M142" i="5" s="1"/>
  <c r="K147" i="5"/>
  <c r="L147" i="5"/>
  <c r="M147" i="5"/>
  <c r="K149" i="5"/>
  <c r="L149" i="5"/>
  <c r="M149" i="5"/>
  <c r="M154" i="5"/>
  <c r="M153" i="5" s="1"/>
  <c r="M151" i="5" s="1"/>
  <c r="K158" i="5"/>
  <c r="K154" i="5" s="1"/>
  <c r="K153" i="5" s="1"/>
  <c r="K151" i="5" s="1"/>
  <c r="L158" i="5"/>
  <c r="M158" i="5"/>
  <c r="K168" i="5"/>
  <c r="L168" i="5"/>
  <c r="M168" i="5"/>
  <c r="K170" i="5"/>
  <c r="L170" i="5"/>
  <c r="L154" i="5" s="1"/>
  <c r="L153" i="5" s="1"/>
  <c r="L151" i="5" s="1"/>
  <c r="M170" i="5"/>
  <c r="K171" i="5"/>
  <c r="L171" i="5"/>
  <c r="M171" i="5"/>
  <c r="M188" i="5"/>
  <c r="K189" i="5"/>
  <c r="K188" i="5" s="1"/>
  <c r="N188" i="5" s="1"/>
  <c r="L189" i="5"/>
  <c r="L188" i="5" s="1"/>
  <c r="M189" i="5"/>
  <c r="M195" i="5"/>
  <c r="M194" i="5" s="1"/>
  <c r="K196" i="5"/>
  <c r="K195" i="5" s="1"/>
  <c r="K194" i="5" s="1"/>
  <c r="L196" i="5"/>
  <c r="M196" i="5"/>
  <c r="K199" i="5"/>
  <c r="L199" i="5"/>
  <c r="L195" i="5" s="1"/>
  <c r="L194" i="5" s="1"/>
  <c r="M199" i="5"/>
  <c r="K206" i="5"/>
  <c r="L206" i="5"/>
  <c r="N206" i="5" s="1"/>
  <c r="M206" i="5"/>
  <c r="K207" i="5"/>
  <c r="L207" i="5"/>
  <c r="M207" i="5"/>
  <c r="K214" i="5"/>
  <c r="K213" i="5" s="1"/>
  <c r="L214" i="5"/>
  <c r="M214" i="5"/>
  <c r="K218" i="5"/>
  <c r="L218" i="5"/>
  <c r="M218" i="5"/>
  <c r="M213" i="5" s="1"/>
  <c r="K222" i="5"/>
  <c r="L222" i="5"/>
  <c r="M222" i="5"/>
  <c r="K231" i="5"/>
  <c r="L231" i="5"/>
  <c r="M231" i="5"/>
  <c r="K236" i="5"/>
  <c r="K235" i="5" s="1"/>
  <c r="N235" i="5" s="1"/>
  <c r="L236" i="5"/>
  <c r="L235" i="5" s="1"/>
  <c r="M236" i="5"/>
  <c r="M235" i="5" s="1"/>
  <c r="K240" i="5"/>
  <c r="L240" i="5"/>
  <c r="M240" i="5"/>
  <c r="K244" i="5"/>
  <c r="N244" i="5" s="1"/>
  <c r="L244" i="5"/>
  <c r="L243" i="5" s="1"/>
  <c r="M244" i="5"/>
  <c r="K247" i="5"/>
  <c r="L247" i="5"/>
  <c r="M247" i="5"/>
  <c r="M243" i="5" s="1"/>
  <c r="K257" i="5"/>
  <c r="K258" i="5"/>
  <c r="L258" i="5"/>
  <c r="L257" i="5" s="1"/>
  <c r="M258" i="5"/>
  <c r="M257" i="5" s="1"/>
  <c r="K261" i="5"/>
  <c r="L261" i="5"/>
  <c r="N261" i="5" s="1"/>
  <c r="M261" i="5"/>
  <c r="K270" i="5"/>
  <c r="K269" i="5" s="1"/>
  <c r="L270" i="5"/>
  <c r="L269" i="5" s="1"/>
  <c r="M270" i="5"/>
  <c r="M269" i="5" s="1"/>
  <c r="K273" i="5"/>
  <c r="L273" i="5"/>
  <c r="M273" i="5"/>
  <c r="K282" i="5"/>
  <c r="L282" i="5"/>
  <c r="M282" i="5"/>
  <c r="N282" i="5" s="1"/>
  <c r="K285" i="5"/>
  <c r="N285" i="5" s="1"/>
  <c r="L285" i="5"/>
  <c r="M285" i="5"/>
  <c r="K296" i="5"/>
  <c r="N296" i="5" s="1"/>
  <c r="L296" i="5"/>
  <c r="L295" i="5" s="1"/>
  <c r="M296" i="5"/>
  <c r="M295" i="5" s="1"/>
  <c r="K300" i="5"/>
  <c r="L300" i="5"/>
  <c r="M300" i="5"/>
  <c r="U301" i="5"/>
  <c r="N301" i="5"/>
  <c r="T300" i="5"/>
  <c r="S300" i="5"/>
  <c r="R300" i="5"/>
  <c r="Q300" i="5"/>
  <c r="P300" i="5"/>
  <c r="O300" i="5"/>
  <c r="N300" i="5"/>
  <c r="U299" i="5"/>
  <c r="N299" i="5"/>
  <c r="U298" i="5"/>
  <c r="N298" i="5"/>
  <c r="U297" i="5"/>
  <c r="N297" i="5"/>
  <c r="T296" i="5"/>
  <c r="S296" i="5"/>
  <c r="S295" i="5" s="1"/>
  <c r="S281" i="5" s="1"/>
  <c r="R296" i="5"/>
  <c r="R295" i="5" s="1"/>
  <c r="Q296" i="5"/>
  <c r="Q295" i="5" s="1"/>
  <c r="P296" i="5"/>
  <c r="P295" i="5" s="1"/>
  <c r="O296" i="5"/>
  <c r="O295" i="5" s="1"/>
  <c r="U294" i="5"/>
  <c r="N294" i="5"/>
  <c r="U293" i="5"/>
  <c r="N293" i="5"/>
  <c r="U292" i="5"/>
  <c r="N292" i="5"/>
  <c r="U291" i="5"/>
  <c r="N291" i="5"/>
  <c r="U290" i="5"/>
  <c r="N290" i="5"/>
  <c r="U289" i="5"/>
  <c r="N289" i="5"/>
  <c r="U288" i="5"/>
  <c r="N288" i="5"/>
  <c r="U287" i="5"/>
  <c r="N287" i="5"/>
  <c r="U286" i="5"/>
  <c r="N286" i="5"/>
  <c r="T285" i="5"/>
  <c r="S285" i="5"/>
  <c r="R285" i="5"/>
  <c r="Q285" i="5"/>
  <c r="P285" i="5"/>
  <c r="O285" i="5"/>
  <c r="U284" i="5"/>
  <c r="N284" i="5"/>
  <c r="U283" i="5"/>
  <c r="N283" i="5"/>
  <c r="T282" i="5"/>
  <c r="U282" i="5" s="1"/>
  <c r="S282" i="5"/>
  <c r="R282" i="5"/>
  <c r="R281" i="5" s="1"/>
  <c r="Q282" i="5"/>
  <c r="P282" i="5"/>
  <c r="O282" i="5"/>
  <c r="U280" i="5"/>
  <c r="N280" i="5"/>
  <c r="U279" i="5"/>
  <c r="N279" i="5"/>
  <c r="U278" i="5"/>
  <c r="N278" i="5"/>
  <c r="U277" i="5"/>
  <c r="N277" i="5"/>
  <c r="U276" i="5"/>
  <c r="N276" i="5"/>
  <c r="U275" i="5"/>
  <c r="N275" i="5"/>
  <c r="U274" i="5"/>
  <c r="N274" i="5"/>
  <c r="T273" i="5"/>
  <c r="S273" i="5"/>
  <c r="R273" i="5"/>
  <c r="Q273" i="5"/>
  <c r="P273" i="5"/>
  <c r="O273" i="5"/>
  <c r="U272" i="5"/>
  <c r="N272" i="5"/>
  <c r="U271" i="5"/>
  <c r="N271" i="5"/>
  <c r="T270" i="5"/>
  <c r="S270" i="5"/>
  <c r="R270" i="5"/>
  <c r="R269" i="5" s="1"/>
  <c r="Q270" i="5"/>
  <c r="P270" i="5"/>
  <c r="O270" i="5"/>
  <c r="N270" i="5"/>
  <c r="Q269" i="5"/>
  <c r="U268" i="5"/>
  <c r="N268" i="5"/>
  <c r="U267" i="5"/>
  <c r="N267" i="5"/>
  <c r="U266" i="5"/>
  <c r="N266" i="5"/>
  <c r="U265" i="5"/>
  <c r="N265" i="5"/>
  <c r="U264" i="5"/>
  <c r="N264" i="5"/>
  <c r="U263" i="5"/>
  <c r="N263" i="5"/>
  <c r="U262" i="5"/>
  <c r="N262" i="5"/>
  <c r="T261" i="5"/>
  <c r="S261" i="5"/>
  <c r="R261" i="5"/>
  <c r="Q261" i="5"/>
  <c r="P261" i="5"/>
  <c r="O261" i="5"/>
  <c r="U260" i="5"/>
  <c r="N260" i="5"/>
  <c r="U259" i="5"/>
  <c r="N259" i="5"/>
  <c r="T258" i="5"/>
  <c r="S258" i="5"/>
  <c r="R258" i="5"/>
  <c r="Q258" i="5"/>
  <c r="Q257" i="5" s="1"/>
  <c r="P258" i="5"/>
  <c r="P257" i="5" s="1"/>
  <c r="O258" i="5"/>
  <c r="O257" i="5" s="1"/>
  <c r="N255" i="5"/>
  <c r="N254" i="5"/>
  <c r="N253" i="5"/>
  <c r="U252" i="5"/>
  <c r="N252" i="5"/>
  <c r="N251" i="5"/>
  <c r="N250" i="5"/>
  <c r="U249" i="5"/>
  <c r="N249" i="5"/>
  <c r="Q249" i="5" s="1"/>
  <c r="U248" i="5"/>
  <c r="N248" i="5"/>
  <c r="Q248" i="5" s="1"/>
  <c r="T247" i="5"/>
  <c r="S247" i="5"/>
  <c r="R247" i="5"/>
  <c r="P247" i="5"/>
  <c r="O247" i="5"/>
  <c r="O243" i="5" s="1"/>
  <c r="N247" i="5"/>
  <c r="N246" i="5"/>
  <c r="N245" i="5"/>
  <c r="T244" i="5"/>
  <c r="T243" i="5" s="1"/>
  <c r="S244" i="5"/>
  <c r="S243" i="5" s="1"/>
  <c r="R244" i="5"/>
  <c r="R243" i="5" s="1"/>
  <c r="Q244" i="5"/>
  <c r="P244" i="5"/>
  <c r="O244" i="5"/>
  <c r="N242" i="5"/>
  <c r="N241" i="5"/>
  <c r="T240" i="5"/>
  <c r="S240" i="5"/>
  <c r="R240" i="5"/>
  <c r="Q240" i="5"/>
  <c r="P240" i="5"/>
  <c r="O240" i="5"/>
  <c r="N240" i="5"/>
  <c r="N239" i="5"/>
  <c r="N238" i="5"/>
  <c r="N237" i="5"/>
  <c r="T236" i="5"/>
  <c r="S236" i="5"/>
  <c r="S235" i="5" s="1"/>
  <c r="R236" i="5"/>
  <c r="R235" i="5" s="1"/>
  <c r="Q236" i="5"/>
  <c r="Q235" i="5" s="1"/>
  <c r="P236" i="5"/>
  <c r="P235" i="5" s="1"/>
  <c r="O236" i="5"/>
  <c r="T235" i="5"/>
  <c r="O235" i="5"/>
  <c r="N234" i="5"/>
  <c r="N233" i="5"/>
  <c r="N232" i="5"/>
  <c r="T231" i="5"/>
  <c r="S231" i="5"/>
  <c r="R231" i="5"/>
  <c r="Q231" i="5"/>
  <c r="P231" i="5"/>
  <c r="O231" i="5"/>
  <c r="N231" i="5"/>
  <c r="N230" i="5"/>
  <c r="N229" i="5"/>
  <c r="N228" i="5"/>
  <c r="N227" i="5"/>
  <c r="N226" i="5"/>
  <c r="N225" i="5"/>
  <c r="N224" i="5"/>
  <c r="N223" i="5"/>
  <c r="T222" i="5"/>
  <c r="S222" i="5"/>
  <c r="R222" i="5"/>
  <c r="Q222" i="5"/>
  <c r="P222" i="5"/>
  <c r="O222" i="5"/>
  <c r="N221" i="5"/>
  <c r="N220" i="5"/>
  <c r="N219" i="5"/>
  <c r="T218" i="5"/>
  <c r="S218" i="5"/>
  <c r="R218" i="5"/>
  <c r="Q218" i="5"/>
  <c r="P218" i="5"/>
  <c r="O218" i="5"/>
  <c r="N218" i="5"/>
  <c r="T217" i="5"/>
  <c r="T214" i="5" s="1"/>
  <c r="T213" i="5" s="1"/>
  <c r="S217" i="5"/>
  <c r="N217" i="5"/>
  <c r="P217" i="5" s="1"/>
  <c r="P214" i="5" s="1"/>
  <c r="N216" i="5"/>
  <c r="N215" i="5"/>
  <c r="R214" i="5"/>
  <c r="Q214" i="5"/>
  <c r="O214" i="5"/>
  <c r="N212" i="5"/>
  <c r="N211" i="5"/>
  <c r="N210" i="5"/>
  <c r="N209" i="5"/>
  <c r="N208" i="5"/>
  <c r="T207" i="5"/>
  <c r="T206" i="5" s="1"/>
  <c r="S207" i="5"/>
  <c r="S206" i="5" s="1"/>
  <c r="R207" i="5"/>
  <c r="Q207" i="5"/>
  <c r="Q206" i="5" s="1"/>
  <c r="P207" i="5"/>
  <c r="P206" i="5" s="1"/>
  <c r="O207" i="5"/>
  <c r="O206" i="5" s="1"/>
  <c r="R206" i="5"/>
  <c r="N205" i="5"/>
  <c r="N204" i="5"/>
  <c r="N203" i="5"/>
  <c r="N202" i="5"/>
  <c r="N201" i="5"/>
  <c r="N200" i="5"/>
  <c r="T199" i="5"/>
  <c r="S199" i="5"/>
  <c r="R199" i="5"/>
  <c r="Q199" i="5"/>
  <c r="P199" i="5"/>
  <c r="O199" i="5"/>
  <c r="N199" i="5"/>
  <c r="N198" i="5"/>
  <c r="N197" i="5"/>
  <c r="T196" i="5"/>
  <c r="T195" i="5" s="1"/>
  <c r="T194" i="5" s="1"/>
  <c r="S196" i="5"/>
  <c r="S195" i="5" s="1"/>
  <c r="R196" i="5"/>
  <c r="Q196" i="5"/>
  <c r="Q195" i="5" s="1"/>
  <c r="Q194" i="5" s="1"/>
  <c r="P196" i="5"/>
  <c r="P195" i="5" s="1"/>
  <c r="O196" i="5"/>
  <c r="N196" i="5"/>
  <c r="N193" i="5"/>
  <c r="N192" i="5"/>
  <c r="N191" i="5"/>
  <c r="N190" i="5"/>
  <c r="T189" i="5"/>
  <c r="T188" i="5" s="1"/>
  <c r="S189" i="5"/>
  <c r="S188" i="5" s="1"/>
  <c r="R189" i="5"/>
  <c r="Q189" i="5"/>
  <c r="Q188" i="5" s="1"/>
  <c r="P189" i="5"/>
  <c r="P188" i="5" s="1"/>
  <c r="O189" i="5"/>
  <c r="R188" i="5"/>
  <c r="O188" i="5"/>
  <c r="N187" i="5"/>
  <c r="N186" i="5"/>
  <c r="N185" i="5"/>
  <c r="N184" i="5"/>
  <c r="N183" i="5"/>
  <c r="N182" i="5"/>
  <c r="N181" i="5"/>
  <c r="N180" i="5"/>
  <c r="N179" i="5"/>
  <c r="N178" i="5"/>
  <c r="N177" i="5"/>
  <c r="N176" i="5"/>
  <c r="N175" i="5"/>
  <c r="N174" i="5"/>
  <c r="N173" i="5"/>
  <c r="N172" i="5"/>
  <c r="T171" i="5"/>
  <c r="T170" i="5" s="1"/>
  <c r="S171" i="5"/>
  <c r="R171" i="5"/>
  <c r="R170" i="5" s="1"/>
  <c r="Q171" i="5"/>
  <c r="Q170" i="5" s="1"/>
  <c r="P171" i="5"/>
  <c r="P170" i="5" s="1"/>
  <c r="O171" i="5"/>
  <c r="O170" i="5" s="1"/>
  <c r="N170" i="5"/>
  <c r="N171" i="5"/>
  <c r="S170" i="5"/>
  <c r="N169" i="5"/>
  <c r="T168" i="5"/>
  <c r="S168" i="5"/>
  <c r="R168" i="5"/>
  <c r="Q168" i="5"/>
  <c r="P168" i="5"/>
  <c r="O168" i="5"/>
  <c r="N168" i="5"/>
  <c r="N167" i="5"/>
  <c r="N166" i="5"/>
  <c r="N165" i="5"/>
  <c r="N164" i="5"/>
  <c r="U163" i="5"/>
  <c r="Q163" i="5"/>
  <c r="N163" i="5"/>
  <c r="N162" i="5"/>
  <c r="N161" i="5"/>
  <c r="P161" i="5" s="1"/>
  <c r="P158" i="5" s="1"/>
  <c r="P154" i="5" s="1"/>
  <c r="P153" i="5" s="1"/>
  <c r="P151" i="5" s="1"/>
  <c r="U160" i="5"/>
  <c r="N160" i="5"/>
  <c r="Q160" i="5" s="1"/>
  <c r="U159" i="5"/>
  <c r="N159" i="5"/>
  <c r="Q159" i="5" s="1"/>
  <c r="T158" i="5"/>
  <c r="S158" i="5"/>
  <c r="R158" i="5"/>
  <c r="O158" i="5"/>
  <c r="O154" i="5" s="1"/>
  <c r="O153" i="5" s="1"/>
  <c r="O151" i="5" s="1"/>
  <c r="N158" i="5"/>
  <c r="N157" i="5"/>
  <c r="N156" i="5"/>
  <c r="N155" i="5"/>
  <c r="S154" i="5"/>
  <c r="S153" i="5" s="1"/>
  <c r="S151" i="5" s="1"/>
  <c r="N152" i="5"/>
  <c r="N150" i="5"/>
  <c r="T149" i="5"/>
  <c r="S149" i="5"/>
  <c r="R149" i="5"/>
  <c r="Q149" i="5"/>
  <c r="P149" i="5"/>
  <c r="O149" i="5"/>
  <c r="N149" i="5"/>
  <c r="N148" i="5"/>
  <c r="T147" i="5"/>
  <c r="T144" i="5" s="1"/>
  <c r="T143" i="5" s="1"/>
  <c r="T142" i="5" s="1"/>
  <c r="S147" i="5"/>
  <c r="S144" i="5" s="1"/>
  <c r="S143" i="5" s="1"/>
  <c r="S142" i="5" s="1"/>
  <c r="R147" i="5"/>
  <c r="Q147" i="5"/>
  <c r="Q144" i="5" s="1"/>
  <c r="Q143" i="5" s="1"/>
  <c r="Q142" i="5" s="1"/>
  <c r="P147" i="5"/>
  <c r="P144" i="5" s="1"/>
  <c r="P143" i="5" s="1"/>
  <c r="P142" i="5" s="1"/>
  <c r="O147" i="5"/>
  <c r="O144" i="5" s="1"/>
  <c r="O143" i="5" s="1"/>
  <c r="O142" i="5" s="1"/>
  <c r="N146" i="5"/>
  <c r="N145" i="5"/>
  <c r="R144" i="5"/>
  <c r="R143" i="5" s="1"/>
  <c r="R142" i="5" s="1"/>
  <c r="N140" i="5"/>
  <c r="P140" i="5" s="1"/>
  <c r="N139" i="5"/>
  <c r="N138" i="5"/>
  <c r="O138" i="5" s="1"/>
  <c r="R137" i="5"/>
  <c r="Q137" i="5"/>
  <c r="N137" i="5"/>
  <c r="N136" i="5"/>
  <c r="N135" i="5"/>
  <c r="P135" i="5" s="1"/>
  <c r="U134" i="5"/>
  <c r="N134" i="5"/>
  <c r="U133" i="5"/>
  <c r="N133" i="5"/>
  <c r="U132" i="5"/>
  <c r="N132" i="5"/>
  <c r="T131" i="5"/>
  <c r="S131" i="5"/>
  <c r="S130" i="5" s="1"/>
  <c r="R131" i="5"/>
  <c r="R130" i="5" s="1"/>
  <c r="Q131" i="5"/>
  <c r="Q130" i="5" s="1"/>
  <c r="P131" i="5"/>
  <c r="O131" i="5"/>
  <c r="O130" i="5" s="1"/>
  <c r="N131" i="5"/>
  <c r="T130" i="5"/>
  <c r="N129" i="5"/>
  <c r="N128" i="5"/>
  <c r="U127" i="5"/>
  <c r="N127" i="5"/>
  <c r="O127" i="5" s="1"/>
  <c r="U126" i="5"/>
  <c r="N126" i="5"/>
  <c r="O126" i="5" s="1"/>
  <c r="T125" i="5"/>
  <c r="T124" i="5" s="1"/>
  <c r="S125" i="5"/>
  <c r="S124" i="5" s="1"/>
  <c r="R125" i="5"/>
  <c r="R124" i="5" s="1"/>
  <c r="Q125" i="5"/>
  <c r="Q124" i="5" s="1"/>
  <c r="P125" i="5"/>
  <c r="P124" i="5" s="1"/>
  <c r="N121" i="5"/>
  <c r="N120" i="5"/>
  <c r="T119" i="5"/>
  <c r="S119" i="5"/>
  <c r="R119" i="5"/>
  <c r="Q119" i="5"/>
  <c r="P119" i="5"/>
  <c r="O119" i="5"/>
  <c r="N118" i="5"/>
  <c r="N117" i="5"/>
  <c r="T116" i="5"/>
  <c r="S116" i="5"/>
  <c r="R116" i="5"/>
  <c r="Q116" i="5"/>
  <c r="P116" i="5"/>
  <c r="O116" i="5"/>
  <c r="N116" i="5"/>
  <c r="N115" i="5"/>
  <c r="N114" i="5"/>
  <c r="T113" i="5"/>
  <c r="S113" i="5"/>
  <c r="R113" i="5"/>
  <c r="Q113" i="5"/>
  <c r="P113" i="5"/>
  <c r="O113" i="5"/>
  <c r="N113" i="5"/>
  <c r="N112" i="5"/>
  <c r="N111" i="5"/>
  <c r="T110" i="5"/>
  <c r="S110" i="5"/>
  <c r="R110" i="5"/>
  <c r="R109" i="5" s="1"/>
  <c r="Q110" i="5"/>
  <c r="P110" i="5"/>
  <c r="O110" i="5"/>
  <c r="N108" i="5"/>
  <c r="N107" i="5"/>
  <c r="T106" i="5"/>
  <c r="S106" i="5"/>
  <c r="R106" i="5"/>
  <c r="Q106" i="5"/>
  <c r="P106" i="5"/>
  <c r="O106" i="5"/>
  <c r="N105" i="5"/>
  <c r="N104" i="5"/>
  <c r="T103" i="5"/>
  <c r="S103" i="5"/>
  <c r="R103" i="5"/>
  <c r="Q103" i="5"/>
  <c r="P103" i="5"/>
  <c r="O103" i="5"/>
  <c r="N103" i="5"/>
  <c r="N102" i="5"/>
  <c r="N101" i="5"/>
  <c r="T100" i="5"/>
  <c r="S100" i="5"/>
  <c r="S99" i="5" s="1"/>
  <c r="S98" i="5" s="1"/>
  <c r="R100" i="5"/>
  <c r="Q100" i="5"/>
  <c r="P100" i="5"/>
  <c r="P99" i="5" s="1"/>
  <c r="P98" i="5" s="1"/>
  <c r="P97" i="5" s="1"/>
  <c r="O100" i="5"/>
  <c r="O99" i="5" s="1"/>
  <c r="O98" i="5" s="1"/>
  <c r="N100" i="5"/>
  <c r="Q99" i="5"/>
  <c r="Q98" i="5" s="1"/>
  <c r="Q97" i="5" s="1"/>
  <c r="N95" i="5"/>
  <c r="N94" i="5"/>
  <c r="T93" i="5"/>
  <c r="S93" i="5"/>
  <c r="R93" i="5"/>
  <c r="Q93" i="5"/>
  <c r="P93" i="5"/>
  <c r="O93" i="5"/>
  <c r="N93" i="5"/>
  <c r="N92" i="5"/>
  <c r="U91" i="5"/>
  <c r="N91" i="5"/>
  <c r="Q91" i="5" s="1"/>
  <c r="Q90" i="5" s="1"/>
  <c r="Q89" i="5" s="1"/>
  <c r="Q88" i="5" s="1"/>
  <c r="T90" i="5"/>
  <c r="U90" i="5" s="1"/>
  <c r="S90" i="5"/>
  <c r="S89" i="5" s="1"/>
  <c r="R90" i="5"/>
  <c r="R89" i="5"/>
  <c r="N87" i="5"/>
  <c r="N86" i="5"/>
  <c r="T85" i="5"/>
  <c r="S85" i="5"/>
  <c r="R85" i="5"/>
  <c r="Q85" i="5"/>
  <c r="P85" i="5"/>
  <c r="O85" i="5"/>
  <c r="N84" i="5"/>
  <c r="N83" i="5"/>
  <c r="T82" i="5"/>
  <c r="S82" i="5"/>
  <c r="R82" i="5"/>
  <c r="Q82" i="5"/>
  <c r="P82" i="5"/>
  <c r="O82" i="5"/>
  <c r="N82" i="5"/>
  <c r="N81" i="5"/>
  <c r="N80" i="5"/>
  <c r="T79" i="5"/>
  <c r="S79" i="5"/>
  <c r="R79" i="5"/>
  <c r="Q79" i="5"/>
  <c r="P79" i="5"/>
  <c r="O79" i="5"/>
  <c r="N79" i="5"/>
  <c r="N78" i="5"/>
  <c r="N77" i="5"/>
  <c r="T76" i="5"/>
  <c r="S76" i="5"/>
  <c r="R76" i="5"/>
  <c r="Q76" i="5"/>
  <c r="P76" i="5"/>
  <c r="O76" i="5"/>
  <c r="N76" i="5"/>
  <c r="N75" i="5"/>
  <c r="N74" i="5"/>
  <c r="T73" i="5"/>
  <c r="S73" i="5"/>
  <c r="R73" i="5"/>
  <c r="Q73" i="5"/>
  <c r="P73" i="5"/>
  <c r="O73" i="5"/>
  <c r="N73" i="5"/>
  <c r="N72" i="5"/>
  <c r="N71" i="5"/>
  <c r="T70" i="5"/>
  <c r="S70" i="5"/>
  <c r="R70" i="5"/>
  <c r="Q70" i="5"/>
  <c r="P70" i="5"/>
  <c r="O70" i="5"/>
  <c r="N69" i="5"/>
  <c r="U68" i="5"/>
  <c r="N68" i="5"/>
  <c r="Q68" i="5" s="1"/>
  <c r="Q67" i="5" s="1"/>
  <c r="T67" i="5"/>
  <c r="S67" i="5"/>
  <c r="R67" i="5"/>
  <c r="R63" i="5" s="1"/>
  <c r="P67" i="5"/>
  <c r="O67" i="5"/>
  <c r="N67" i="5"/>
  <c r="N66" i="5"/>
  <c r="U65" i="5"/>
  <c r="N65" i="5"/>
  <c r="Q65" i="5" s="1"/>
  <c r="Q64" i="5" s="1"/>
  <c r="T64" i="5"/>
  <c r="S64" i="5"/>
  <c r="R64" i="5"/>
  <c r="P64" i="5"/>
  <c r="O64" i="5"/>
  <c r="N62" i="5"/>
  <c r="N61" i="5"/>
  <c r="T60" i="5"/>
  <c r="S60" i="5"/>
  <c r="R60" i="5"/>
  <c r="Q60" i="5"/>
  <c r="P60" i="5"/>
  <c r="O60" i="5"/>
  <c r="N60" i="5"/>
  <c r="N59" i="5"/>
  <c r="N58" i="5"/>
  <c r="T57" i="5"/>
  <c r="S57" i="5"/>
  <c r="R57" i="5"/>
  <c r="Q57" i="5"/>
  <c r="P57" i="5"/>
  <c r="O57" i="5"/>
  <c r="N57" i="5"/>
  <c r="N56" i="5"/>
  <c r="U55" i="5"/>
  <c r="N55" i="5"/>
  <c r="Q55" i="5" s="1"/>
  <c r="T54" i="5"/>
  <c r="S54" i="5"/>
  <c r="R54" i="5"/>
  <c r="P54" i="5"/>
  <c r="N54" i="5"/>
  <c r="Q54" i="5" s="1"/>
  <c r="N53" i="5"/>
  <c r="U52" i="5"/>
  <c r="N52" i="5"/>
  <c r="Q52" i="5" s="1"/>
  <c r="T51" i="5"/>
  <c r="S51" i="5"/>
  <c r="R51" i="5"/>
  <c r="P51" i="5"/>
  <c r="N51" i="5"/>
  <c r="Q51" i="5" s="1"/>
  <c r="N50" i="5"/>
  <c r="U49" i="5"/>
  <c r="N49" i="5"/>
  <c r="Q49" i="5" s="1"/>
  <c r="T48" i="5"/>
  <c r="S48" i="5"/>
  <c r="S47" i="5" s="1"/>
  <c r="S46" i="5" s="1"/>
  <c r="R48" i="5"/>
  <c r="P48" i="5"/>
  <c r="N48" i="5"/>
  <c r="Q48" i="5" s="1"/>
  <c r="N44" i="5"/>
  <c r="N43" i="5"/>
  <c r="T42" i="5"/>
  <c r="S42" i="5"/>
  <c r="R42" i="5"/>
  <c r="Q42" i="5"/>
  <c r="P42" i="5"/>
  <c r="O42" i="5"/>
  <c r="N42" i="5"/>
  <c r="N41" i="5"/>
  <c r="N40" i="5"/>
  <c r="T39" i="5"/>
  <c r="S39" i="5"/>
  <c r="R39" i="5"/>
  <c r="Q39" i="5"/>
  <c r="P39" i="5"/>
  <c r="O39" i="5"/>
  <c r="N39" i="5"/>
  <c r="N38" i="5"/>
  <c r="P37" i="5"/>
  <c r="P36" i="5" s="1"/>
  <c r="T36" i="5"/>
  <c r="S36" i="5"/>
  <c r="R36" i="5"/>
  <c r="N36" i="5"/>
  <c r="N35" i="5"/>
  <c r="U34" i="5"/>
  <c r="N34" i="5"/>
  <c r="P34" i="5" s="1"/>
  <c r="P33" i="5" s="1"/>
  <c r="T33" i="5"/>
  <c r="S33" i="5"/>
  <c r="R33" i="5"/>
  <c r="N33" i="5"/>
  <c r="N28" i="5"/>
  <c r="N27" i="5"/>
  <c r="T26" i="5"/>
  <c r="S26" i="5"/>
  <c r="R26" i="5"/>
  <c r="Q26" i="5"/>
  <c r="P26" i="5"/>
  <c r="O26" i="5"/>
  <c r="N26" i="5"/>
  <c r="N25" i="5"/>
  <c r="N24" i="5"/>
  <c r="T23" i="5"/>
  <c r="S23" i="5"/>
  <c r="R23" i="5"/>
  <c r="Q23" i="5"/>
  <c r="P23" i="5"/>
  <c r="O23" i="5"/>
  <c r="N23" i="5"/>
  <c r="N22" i="5"/>
  <c r="N21" i="5"/>
  <c r="T20" i="5"/>
  <c r="S20" i="5"/>
  <c r="R20" i="5"/>
  <c r="Q20" i="5"/>
  <c r="P20" i="5"/>
  <c r="O20" i="5"/>
  <c r="N19" i="5"/>
  <c r="P19" i="5" s="1"/>
  <c r="P17" i="5" s="1"/>
  <c r="U18" i="5"/>
  <c r="N18" i="5"/>
  <c r="T17" i="5"/>
  <c r="S17" i="5"/>
  <c r="R17" i="5"/>
  <c r="Q17" i="5"/>
  <c r="O17" i="5"/>
  <c r="N17" i="5"/>
  <c r="N16" i="5"/>
  <c r="N15" i="5"/>
  <c r="T14" i="5"/>
  <c r="S14" i="5"/>
  <c r="Q14" i="5"/>
  <c r="P14" i="5"/>
  <c r="O14" i="5"/>
  <c r="N13" i="5"/>
  <c r="N12" i="5"/>
  <c r="T11" i="5"/>
  <c r="S11" i="5"/>
  <c r="S10" i="5" s="1"/>
  <c r="S9" i="5" s="1"/>
  <c r="R11" i="5"/>
  <c r="R10" i="5" s="1"/>
  <c r="R9" i="5" s="1"/>
  <c r="Q11" i="5"/>
  <c r="P11" i="5"/>
  <c r="O11" i="5"/>
  <c r="N11" i="5"/>
  <c r="O10" i="5"/>
  <c r="O9" i="5" s="1"/>
  <c r="L281" i="5" l="1"/>
  <c r="K123" i="5"/>
  <c r="K122" i="5" s="1"/>
  <c r="L29" i="5"/>
  <c r="L8" i="5" s="1"/>
  <c r="M29" i="5"/>
  <c r="M256" i="5"/>
  <c r="M141" i="5" s="1"/>
  <c r="N99" i="5"/>
  <c r="K98" i="5"/>
  <c r="K97" i="5" s="1"/>
  <c r="K96" i="5" s="1"/>
  <c r="N194" i="5"/>
  <c r="L256" i="5"/>
  <c r="L141" i="5" s="1"/>
  <c r="M8" i="5"/>
  <c r="L213" i="5"/>
  <c r="N109" i="5"/>
  <c r="N10" i="5"/>
  <c r="K9" i="5"/>
  <c r="P47" i="5"/>
  <c r="P46" i="5" s="1"/>
  <c r="O91" i="5"/>
  <c r="O90" i="5" s="1"/>
  <c r="O89" i="5" s="1"/>
  <c r="O88" i="5" s="1"/>
  <c r="O97" i="5"/>
  <c r="N125" i="5"/>
  <c r="N124" i="5" s="1"/>
  <c r="N236" i="5"/>
  <c r="P269" i="5"/>
  <c r="R32" i="5"/>
  <c r="R31" i="5" s="1"/>
  <c r="R30" i="5" s="1"/>
  <c r="R47" i="5"/>
  <c r="R46" i="5" s="1"/>
  <c r="R45" i="5" s="1"/>
  <c r="T109" i="5"/>
  <c r="S109" i="5"/>
  <c r="R123" i="5"/>
  <c r="R122" i="5" s="1"/>
  <c r="N214" i="5"/>
  <c r="U217" i="5"/>
  <c r="S194" i="5"/>
  <c r="M281" i="5"/>
  <c r="K243" i="5"/>
  <c r="K89" i="5"/>
  <c r="K88" i="5" s="1"/>
  <c r="K29" i="5" s="1"/>
  <c r="R88" i="5"/>
  <c r="R29" i="5" s="1"/>
  <c r="R8" i="5" s="1"/>
  <c r="U33" i="5"/>
  <c r="U258" i="5"/>
  <c r="U296" i="5"/>
  <c r="K295" i="5"/>
  <c r="N295" i="5" s="1"/>
  <c r="S97" i="5"/>
  <c r="O109" i="5"/>
  <c r="R213" i="5"/>
  <c r="P10" i="5"/>
  <c r="P9" i="5" s="1"/>
  <c r="T99" i="5"/>
  <c r="T98" i="5" s="1"/>
  <c r="T97" i="5" s="1"/>
  <c r="T96" i="5" s="1"/>
  <c r="P109" i="5"/>
  <c r="P96" i="5" s="1"/>
  <c r="S269" i="5"/>
  <c r="Q109" i="5"/>
  <c r="Q96" i="5" s="1"/>
  <c r="O195" i="5"/>
  <c r="O194" i="5" s="1"/>
  <c r="P243" i="5"/>
  <c r="U285" i="5"/>
  <c r="O96" i="5"/>
  <c r="Q123" i="5"/>
  <c r="Q122" i="5" s="1"/>
  <c r="P32" i="5"/>
  <c r="P31" i="5" s="1"/>
  <c r="P30" i="5" s="1"/>
  <c r="O213" i="5"/>
  <c r="U243" i="5"/>
  <c r="U247" i="5"/>
  <c r="U261" i="5"/>
  <c r="T281" i="5"/>
  <c r="U281" i="5" s="1"/>
  <c r="T295" i="5"/>
  <c r="U295" i="5" s="1"/>
  <c r="U48" i="5"/>
  <c r="U51" i="5"/>
  <c r="Q213" i="5"/>
  <c r="Q247" i="5"/>
  <c r="Q243" i="5" s="1"/>
  <c r="O34" i="5"/>
  <c r="O33" i="5" s="1"/>
  <c r="P63" i="5"/>
  <c r="Q34" i="5"/>
  <c r="Q33" i="5" s="1"/>
  <c r="O37" i="5"/>
  <c r="O36" i="5" s="1"/>
  <c r="P130" i="5"/>
  <c r="R195" i="5"/>
  <c r="R194" i="5" s="1"/>
  <c r="N243" i="5"/>
  <c r="O281" i="5"/>
  <c r="O63" i="5"/>
  <c r="U17" i="5"/>
  <c r="T32" i="5"/>
  <c r="T31" i="5" s="1"/>
  <c r="U31" i="5" s="1"/>
  <c r="Q37" i="5"/>
  <c r="Q36" i="5" s="1"/>
  <c r="T47" i="5"/>
  <c r="S63" i="5"/>
  <c r="P213" i="5"/>
  <c r="S257" i="5"/>
  <c r="O269" i="5"/>
  <c r="T10" i="5"/>
  <c r="T9" i="5" s="1"/>
  <c r="U54" i="5"/>
  <c r="U64" i="5"/>
  <c r="S88" i="5"/>
  <c r="U300" i="5"/>
  <c r="R154" i="5"/>
  <c r="R153" i="5" s="1"/>
  <c r="R151" i="5" s="1"/>
  <c r="R141" i="5" s="1"/>
  <c r="Q10" i="5"/>
  <c r="Q9" i="5" s="1"/>
  <c r="S32" i="5"/>
  <c r="S31" i="5" s="1"/>
  <c r="S30" i="5" s="1"/>
  <c r="Q63" i="5"/>
  <c r="T63" i="5"/>
  <c r="U63" i="5" s="1"/>
  <c r="R99" i="5"/>
  <c r="R98" i="5" s="1"/>
  <c r="R97" i="5" s="1"/>
  <c r="R96" i="5" s="1"/>
  <c r="T257" i="5"/>
  <c r="R257" i="5"/>
  <c r="R256" i="5" s="1"/>
  <c r="T269" i="5"/>
  <c r="U269" i="5" s="1"/>
  <c r="P137" i="5"/>
  <c r="S140" i="5"/>
  <c r="T140" i="5" s="1"/>
  <c r="U140" i="5" s="1"/>
  <c r="N46" i="5"/>
  <c r="P123" i="5"/>
  <c r="P122" i="5" s="1"/>
  <c r="N63" i="5"/>
  <c r="N123" i="5"/>
  <c r="N122" i="5" s="1"/>
  <c r="Q47" i="5"/>
  <c r="Q46" i="5" s="1"/>
  <c r="N144" i="5"/>
  <c r="O256" i="5"/>
  <c r="O141" i="5" s="1"/>
  <c r="N96" i="5"/>
  <c r="N98" i="5"/>
  <c r="U124" i="5"/>
  <c r="N213" i="5"/>
  <c r="P281" i="5"/>
  <c r="S45" i="5"/>
  <c r="S138" i="5"/>
  <c r="O137" i="5"/>
  <c r="T154" i="5"/>
  <c r="P256" i="5"/>
  <c r="N269" i="5"/>
  <c r="Q281" i="5"/>
  <c r="Q256" i="5" s="1"/>
  <c r="P45" i="5"/>
  <c r="Q158" i="5"/>
  <c r="Q154" i="5" s="1"/>
  <c r="Q153" i="5" s="1"/>
  <c r="Q151" i="5" s="1"/>
  <c r="Q141" i="5" s="1"/>
  <c r="P194" i="5"/>
  <c r="S256" i="5"/>
  <c r="N257" i="5"/>
  <c r="O49" i="5"/>
  <c r="O48" i="5" s="1"/>
  <c r="O52" i="5"/>
  <c r="O51" i="5" s="1"/>
  <c r="O55" i="5"/>
  <c r="O54" i="5" s="1"/>
  <c r="U67" i="5"/>
  <c r="P91" i="5"/>
  <c r="P90" i="5" s="1"/>
  <c r="P89" i="5" s="1"/>
  <c r="P88" i="5" s="1"/>
  <c r="U125" i="5"/>
  <c r="O128" i="5"/>
  <c r="O125" i="5" s="1"/>
  <c r="O124" i="5" s="1"/>
  <c r="O123" i="5" s="1"/>
  <c r="O122" i="5" s="1"/>
  <c r="S214" i="5"/>
  <c r="S213" i="5" s="1"/>
  <c r="U213" i="5" s="1"/>
  <c r="N258" i="5"/>
  <c r="T89" i="5"/>
  <c r="N110" i="5"/>
  <c r="N189" i="5"/>
  <c r="N195" i="5"/>
  <c r="N207" i="5"/>
  <c r="U273" i="5"/>
  <c r="N64" i="5"/>
  <c r="N147" i="5"/>
  <c r="N222" i="5"/>
  <c r="U270" i="5"/>
  <c r="N273" i="5"/>
  <c r="N47" i="5"/>
  <c r="U158" i="5"/>
  <c r="X47" i="3"/>
  <c r="W47" i="3"/>
  <c r="V47" i="3"/>
  <c r="U47" i="3"/>
  <c r="U367" i="3" s="1"/>
  <c r="X352" i="3"/>
  <c r="W352" i="3"/>
  <c r="V352" i="3"/>
  <c r="U352" i="3"/>
  <c r="X347" i="3"/>
  <c r="W347" i="3"/>
  <c r="V347" i="3"/>
  <c r="U347" i="3"/>
  <c r="U334" i="3"/>
  <c r="V334" i="3"/>
  <c r="W334" i="3"/>
  <c r="X334" i="3"/>
  <c r="X325" i="3"/>
  <c r="W325" i="3"/>
  <c r="V325" i="3"/>
  <c r="U325" i="3"/>
  <c r="X316" i="3"/>
  <c r="W316" i="3"/>
  <c r="V316" i="3"/>
  <c r="U316" i="3"/>
  <c r="X361" i="3"/>
  <c r="W361" i="3"/>
  <c r="V361" i="3"/>
  <c r="U361" i="3"/>
  <c r="U140" i="1"/>
  <c r="U138" i="1"/>
  <c r="U137" i="1"/>
  <c r="T140" i="1"/>
  <c r="T138" i="1"/>
  <c r="S138" i="1"/>
  <c r="S140" i="1"/>
  <c r="P140" i="1"/>
  <c r="O138" i="1"/>
  <c r="Q32" i="5" l="1"/>
  <c r="Q31" i="5" s="1"/>
  <c r="Q30" i="5" s="1"/>
  <c r="L7" i="5"/>
  <c r="M7" i="5"/>
  <c r="P141" i="5"/>
  <c r="O32" i="5"/>
  <c r="O31" i="5" s="1"/>
  <c r="O30" i="5" s="1"/>
  <c r="K8" i="5"/>
  <c r="S96" i="5"/>
  <c r="S29" i="5" s="1"/>
  <c r="S8" i="5" s="1"/>
  <c r="K281" i="5"/>
  <c r="U214" i="5"/>
  <c r="Q45" i="5"/>
  <c r="Q29" i="5"/>
  <c r="Q8" i="5" s="1"/>
  <c r="P29" i="5"/>
  <c r="P8" i="5" s="1"/>
  <c r="U32" i="5"/>
  <c r="T30" i="5"/>
  <c r="U30" i="5" s="1"/>
  <c r="U257" i="5"/>
  <c r="U47" i="5"/>
  <c r="T46" i="5"/>
  <c r="T256" i="5"/>
  <c r="Q7" i="5"/>
  <c r="P7" i="5"/>
  <c r="N88" i="5"/>
  <c r="N89" i="5"/>
  <c r="R7" i="5"/>
  <c r="S137" i="5"/>
  <c r="S123" i="5" s="1"/>
  <c r="T138" i="5"/>
  <c r="N143" i="5"/>
  <c r="N154" i="5"/>
  <c r="N153" i="5" s="1"/>
  <c r="N151" i="5" s="1"/>
  <c r="N9" i="5"/>
  <c r="S141" i="5"/>
  <c r="S7" i="5" s="1"/>
  <c r="T88" i="5"/>
  <c r="U88" i="5" s="1"/>
  <c r="U89" i="5"/>
  <c r="O47" i="5"/>
  <c r="O46" i="5" s="1"/>
  <c r="O45" i="5" s="1"/>
  <c r="N45" i="5"/>
  <c r="U154" i="5"/>
  <c r="T153" i="5"/>
  <c r="N97" i="5"/>
  <c r="N32" i="5"/>
  <c r="AB5" i="3"/>
  <c r="AA5" i="3"/>
  <c r="Y5" i="3"/>
  <c r="Z5" i="3"/>
  <c r="L6" i="3"/>
  <c r="K6" i="3"/>
  <c r="L11" i="3"/>
  <c r="K11" i="3"/>
  <c r="J11" i="3"/>
  <c r="J6" i="3"/>
  <c r="I6" i="3"/>
  <c r="Q8" i="3"/>
  <c r="Y8" i="3" s="1"/>
  <c r="AB315" i="3"/>
  <c r="AA315" i="3"/>
  <c r="Z315" i="3"/>
  <c r="Y315" i="3"/>
  <c r="AB314" i="3"/>
  <c r="AA314" i="3"/>
  <c r="Z314" i="3"/>
  <c r="Y314" i="3"/>
  <c r="AB313" i="3"/>
  <c r="AA313" i="3"/>
  <c r="Z313" i="3"/>
  <c r="Y313" i="3"/>
  <c r="AB312" i="3"/>
  <c r="AA312" i="3"/>
  <c r="Z312" i="3"/>
  <c r="Y312" i="3"/>
  <c r="AB311" i="3"/>
  <c r="AA311" i="3"/>
  <c r="Z311" i="3"/>
  <c r="Y311" i="3"/>
  <c r="AB310" i="3"/>
  <c r="AA310" i="3"/>
  <c r="Z310" i="3"/>
  <c r="Y310" i="3"/>
  <c r="AB309" i="3"/>
  <c r="AA309" i="3"/>
  <c r="Z309" i="3"/>
  <c r="Y309" i="3"/>
  <c r="AB308" i="3"/>
  <c r="AA308" i="3"/>
  <c r="Z308" i="3"/>
  <c r="Y308" i="3"/>
  <c r="AB307" i="3"/>
  <c r="AA307" i="3"/>
  <c r="Z307" i="3"/>
  <c r="Y307" i="3"/>
  <c r="AB306" i="3"/>
  <c r="AA306" i="3"/>
  <c r="Z306" i="3"/>
  <c r="Y306" i="3"/>
  <c r="AB305" i="3"/>
  <c r="AA305" i="3"/>
  <c r="Z305" i="3"/>
  <c r="Y305" i="3"/>
  <c r="AB304" i="3"/>
  <c r="AA304" i="3"/>
  <c r="Z304" i="3"/>
  <c r="Y304" i="3"/>
  <c r="L303" i="3"/>
  <c r="AB303" i="3" s="1"/>
  <c r="K303" i="3"/>
  <c r="AA303" i="3" s="1"/>
  <c r="J303" i="3"/>
  <c r="Z303" i="3" s="1"/>
  <c r="I303" i="3"/>
  <c r="Y303" i="3" s="1"/>
  <c r="L302" i="3"/>
  <c r="AB302" i="3" s="1"/>
  <c r="K302" i="3"/>
  <c r="AA302" i="3" s="1"/>
  <c r="J302" i="3"/>
  <c r="Z302" i="3" s="1"/>
  <c r="I302" i="3"/>
  <c r="Y302" i="3" s="1"/>
  <c r="L301" i="3"/>
  <c r="AB301" i="3" s="1"/>
  <c r="K301" i="3"/>
  <c r="AA301" i="3" s="1"/>
  <c r="J301" i="3"/>
  <c r="Z301" i="3" s="1"/>
  <c r="I301" i="3"/>
  <c r="Y301" i="3" s="1"/>
  <c r="L300" i="3"/>
  <c r="AB300" i="3" s="1"/>
  <c r="K300" i="3"/>
  <c r="AA300" i="3" s="1"/>
  <c r="J300" i="3"/>
  <c r="Z300" i="3" s="1"/>
  <c r="I300" i="3"/>
  <c r="Y300" i="3" s="1"/>
  <c r="L299" i="3"/>
  <c r="AB299" i="3" s="1"/>
  <c r="K299" i="3"/>
  <c r="AA299" i="3" s="1"/>
  <c r="J299" i="3"/>
  <c r="Z299" i="3" s="1"/>
  <c r="I299" i="3"/>
  <c r="Y299" i="3" s="1"/>
  <c r="AB298" i="3"/>
  <c r="AA298" i="3"/>
  <c r="Z298" i="3"/>
  <c r="Y298" i="3"/>
  <c r="AB297" i="3"/>
  <c r="AA297" i="3"/>
  <c r="Z297" i="3"/>
  <c r="Y297" i="3"/>
  <c r="AB296" i="3"/>
  <c r="AA296" i="3"/>
  <c r="Z296" i="3"/>
  <c r="Y296" i="3"/>
  <c r="AB295" i="3"/>
  <c r="AA295" i="3"/>
  <c r="Z295" i="3"/>
  <c r="Y295" i="3"/>
  <c r="L294" i="3"/>
  <c r="AB294" i="3" s="1"/>
  <c r="K294" i="3"/>
  <c r="AA294" i="3" s="1"/>
  <c r="J294" i="3"/>
  <c r="Z294" i="3" s="1"/>
  <c r="I294" i="3"/>
  <c r="Y294" i="3" s="1"/>
  <c r="L293" i="3"/>
  <c r="AB293" i="3" s="1"/>
  <c r="K293" i="3"/>
  <c r="AA293" i="3" s="1"/>
  <c r="J293" i="3"/>
  <c r="Z293" i="3" s="1"/>
  <c r="I293" i="3"/>
  <c r="Y293" i="3" s="1"/>
  <c r="L292" i="3"/>
  <c r="AB292" i="3" s="1"/>
  <c r="K292" i="3"/>
  <c r="AA292" i="3" s="1"/>
  <c r="J292" i="3"/>
  <c r="Z292" i="3" s="1"/>
  <c r="I292" i="3"/>
  <c r="Y292" i="3" s="1"/>
  <c r="L291" i="3"/>
  <c r="AB291" i="3" s="1"/>
  <c r="K291" i="3"/>
  <c r="AA291" i="3" s="1"/>
  <c r="J291" i="3"/>
  <c r="Z291" i="3" s="1"/>
  <c r="I291" i="3"/>
  <c r="Y291" i="3" s="1"/>
  <c r="L289" i="3"/>
  <c r="AB289" i="3" s="1"/>
  <c r="K289" i="3"/>
  <c r="AA289" i="3" s="1"/>
  <c r="J289" i="3"/>
  <c r="Z289" i="3" s="1"/>
  <c r="I289" i="3"/>
  <c r="Y289" i="3" s="1"/>
  <c r="L288" i="3"/>
  <c r="AB288" i="3" s="1"/>
  <c r="K288" i="3"/>
  <c r="AA288" i="3" s="1"/>
  <c r="J288" i="3"/>
  <c r="Z288" i="3" s="1"/>
  <c r="I288" i="3"/>
  <c r="Y288" i="3" s="1"/>
  <c r="L287" i="3"/>
  <c r="AB287" i="3" s="1"/>
  <c r="K287" i="3"/>
  <c r="AA287" i="3" s="1"/>
  <c r="J287" i="3"/>
  <c r="Z287" i="3" s="1"/>
  <c r="I287" i="3"/>
  <c r="Y287" i="3" s="1"/>
  <c r="L286" i="3"/>
  <c r="AB286" i="3" s="1"/>
  <c r="K286" i="3"/>
  <c r="AA286" i="3" s="1"/>
  <c r="J286" i="3"/>
  <c r="Z286" i="3" s="1"/>
  <c r="I286" i="3"/>
  <c r="Y286" i="3" s="1"/>
  <c r="L285" i="3"/>
  <c r="AB285" i="3" s="1"/>
  <c r="K285" i="3"/>
  <c r="AA285" i="3" s="1"/>
  <c r="J285" i="3"/>
  <c r="Z285" i="3" s="1"/>
  <c r="I285" i="3"/>
  <c r="Y285" i="3" s="1"/>
  <c r="L284" i="3"/>
  <c r="AB284" i="3" s="1"/>
  <c r="K284" i="3"/>
  <c r="AA284" i="3" s="1"/>
  <c r="J284" i="3"/>
  <c r="Z284" i="3" s="1"/>
  <c r="I284" i="3"/>
  <c r="Y284" i="3" s="1"/>
  <c r="L283" i="3"/>
  <c r="AB283" i="3" s="1"/>
  <c r="K283" i="3"/>
  <c r="AA283" i="3" s="1"/>
  <c r="J283" i="3"/>
  <c r="Z283" i="3" s="1"/>
  <c r="I283" i="3"/>
  <c r="Y283" i="3" s="1"/>
  <c r="L282" i="3"/>
  <c r="AB282" i="3" s="1"/>
  <c r="K282" i="3"/>
  <c r="AA282" i="3" s="1"/>
  <c r="J282" i="3"/>
  <c r="Z282" i="3" s="1"/>
  <c r="I282" i="3"/>
  <c r="Y282" i="3" s="1"/>
  <c r="AB280" i="3"/>
  <c r="AA280" i="3"/>
  <c r="Z280" i="3"/>
  <c r="Y280" i="3"/>
  <c r="AB279" i="3"/>
  <c r="AA279" i="3"/>
  <c r="Z279" i="3"/>
  <c r="Y279" i="3"/>
  <c r="AB278" i="3"/>
  <c r="AA278" i="3"/>
  <c r="Z278" i="3"/>
  <c r="Y278" i="3"/>
  <c r="AB277" i="3"/>
  <c r="AA277" i="3"/>
  <c r="Z277" i="3"/>
  <c r="Y277" i="3"/>
  <c r="AB276" i="3"/>
  <c r="AA276" i="3"/>
  <c r="Z276" i="3"/>
  <c r="Y276" i="3"/>
  <c r="AB275" i="3"/>
  <c r="AA275" i="3"/>
  <c r="Z275" i="3"/>
  <c r="Y275" i="3"/>
  <c r="AB274" i="3"/>
  <c r="AA274" i="3"/>
  <c r="Z274" i="3"/>
  <c r="Y274" i="3"/>
  <c r="AB273" i="3"/>
  <c r="AA273" i="3"/>
  <c r="Z273" i="3"/>
  <c r="Y273" i="3"/>
  <c r="AB272" i="3"/>
  <c r="AA272" i="3"/>
  <c r="Z272" i="3"/>
  <c r="Y272" i="3"/>
  <c r="AB271" i="3"/>
  <c r="AA271" i="3"/>
  <c r="Z271" i="3"/>
  <c r="Y271" i="3"/>
  <c r="AB270" i="3"/>
  <c r="AA270" i="3"/>
  <c r="Z270" i="3"/>
  <c r="Y270" i="3"/>
  <c r="AB269" i="3"/>
  <c r="AA269" i="3"/>
  <c r="Z269" i="3"/>
  <c r="Y269" i="3"/>
  <c r="L268" i="3"/>
  <c r="AB268" i="3" s="1"/>
  <c r="K268" i="3"/>
  <c r="AA268" i="3" s="1"/>
  <c r="J268" i="3"/>
  <c r="Z268" i="3" s="1"/>
  <c r="I268" i="3"/>
  <c r="Y268" i="3" s="1"/>
  <c r="L267" i="3"/>
  <c r="AB267" i="3" s="1"/>
  <c r="K267" i="3"/>
  <c r="AA267" i="3" s="1"/>
  <c r="J267" i="3"/>
  <c r="Z267" i="3" s="1"/>
  <c r="I267" i="3"/>
  <c r="Y267" i="3" s="1"/>
  <c r="L266" i="3"/>
  <c r="AB266" i="3" s="1"/>
  <c r="K266" i="3"/>
  <c r="AA266" i="3" s="1"/>
  <c r="J266" i="3"/>
  <c r="Z266" i="3" s="1"/>
  <c r="I266" i="3"/>
  <c r="Y266" i="3" s="1"/>
  <c r="L265" i="3"/>
  <c r="AB265" i="3" s="1"/>
  <c r="K265" i="3"/>
  <c r="AA265" i="3" s="1"/>
  <c r="J265" i="3"/>
  <c r="Z265" i="3" s="1"/>
  <c r="I265" i="3"/>
  <c r="Y265" i="3" s="1"/>
  <c r="L264" i="3"/>
  <c r="AB264" i="3" s="1"/>
  <c r="K264" i="3"/>
  <c r="AA264" i="3" s="1"/>
  <c r="J264" i="3"/>
  <c r="Z264" i="3" s="1"/>
  <c r="I264" i="3"/>
  <c r="Y264" i="3" s="1"/>
  <c r="AB263" i="3"/>
  <c r="AA263" i="3"/>
  <c r="Z263" i="3"/>
  <c r="Y263" i="3"/>
  <c r="AB262" i="3"/>
  <c r="AA262" i="3"/>
  <c r="Z262" i="3"/>
  <c r="Y262" i="3"/>
  <c r="AB261" i="3"/>
  <c r="AA261" i="3"/>
  <c r="Z261" i="3"/>
  <c r="Y261" i="3"/>
  <c r="AB260" i="3"/>
  <c r="AA260" i="3"/>
  <c r="Z260" i="3"/>
  <c r="Y260" i="3"/>
  <c r="AB259" i="3"/>
  <c r="AA259" i="3"/>
  <c r="Z259" i="3"/>
  <c r="Y259" i="3"/>
  <c r="AB258" i="3"/>
  <c r="AA258" i="3"/>
  <c r="Z258" i="3"/>
  <c r="Y258" i="3"/>
  <c r="AB257" i="3"/>
  <c r="AA257" i="3"/>
  <c r="Z257" i="3"/>
  <c r="Y257" i="3"/>
  <c r="AB256" i="3"/>
  <c r="AA256" i="3"/>
  <c r="Z256" i="3"/>
  <c r="Y256" i="3"/>
  <c r="AB255" i="3"/>
  <c r="AA255" i="3"/>
  <c r="Z255" i="3"/>
  <c r="Y255" i="3"/>
  <c r="AB254" i="3"/>
  <c r="AA254" i="3"/>
  <c r="Z254" i="3"/>
  <c r="Y254" i="3"/>
  <c r="AB253" i="3"/>
  <c r="AA253" i="3"/>
  <c r="Z253" i="3"/>
  <c r="Y253" i="3"/>
  <c r="AB252" i="3"/>
  <c r="AA252" i="3"/>
  <c r="Z252" i="3"/>
  <c r="Y252" i="3"/>
  <c r="AB251" i="3"/>
  <c r="AA251" i="3"/>
  <c r="Z251" i="3"/>
  <c r="Y251" i="3"/>
  <c r="AB250" i="3"/>
  <c r="AA250" i="3"/>
  <c r="Z250" i="3"/>
  <c r="Y250" i="3"/>
  <c r="AB249" i="3"/>
  <c r="AA249" i="3"/>
  <c r="Z249" i="3"/>
  <c r="Y249" i="3"/>
  <c r="AB248" i="3"/>
  <c r="AA248" i="3"/>
  <c r="Z248" i="3"/>
  <c r="Y248" i="3"/>
  <c r="L246" i="3"/>
  <c r="AB246" i="3" s="1"/>
  <c r="K246" i="3"/>
  <c r="AA246" i="3" s="1"/>
  <c r="J246" i="3"/>
  <c r="Z246" i="3" s="1"/>
  <c r="I246" i="3"/>
  <c r="Y246" i="3" s="1"/>
  <c r="L245" i="3"/>
  <c r="AB245" i="3" s="1"/>
  <c r="K245" i="3"/>
  <c r="AA245" i="3" s="1"/>
  <c r="J245" i="3"/>
  <c r="Z245" i="3" s="1"/>
  <c r="I245" i="3"/>
  <c r="Y245" i="3" s="1"/>
  <c r="L244" i="3"/>
  <c r="AB244" i="3" s="1"/>
  <c r="K244" i="3"/>
  <c r="AA244" i="3" s="1"/>
  <c r="J244" i="3"/>
  <c r="Z244" i="3" s="1"/>
  <c r="I244" i="3"/>
  <c r="Y244" i="3" s="1"/>
  <c r="L243" i="3"/>
  <c r="AB243" i="3" s="1"/>
  <c r="K243" i="3"/>
  <c r="AA243" i="3" s="1"/>
  <c r="J243" i="3"/>
  <c r="Z243" i="3" s="1"/>
  <c r="I243" i="3"/>
  <c r="Y243" i="3" s="1"/>
  <c r="AB242" i="3"/>
  <c r="AA242" i="3"/>
  <c r="Z242" i="3"/>
  <c r="Y242" i="3"/>
  <c r="AB241" i="3"/>
  <c r="AA241" i="3"/>
  <c r="Z241" i="3"/>
  <c r="Y241" i="3"/>
  <c r="AB240" i="3"/>
  <c r="AA240" i="3"/>
  <c r="Z240" i="3"/>
  <c r="Y240" i="3"/>
  <c r="AB239" i="3"/>
  <c r="AA239" i="3"/>
  <c r="Z239" i="3"/>
  <c r="Y239" i="3"/>
  <c r="AB238" i="3"/>
  <c r="AA238" i="3"/>
  <c r="Z238" i="3"/>
  <c r="Y238" i="3"/>
  <c r="AB237" i="3"/>
  <c r="AA237" i="3"/>
  <c r="Z237" i="3"/>
  <c r="Y237" i="3"/>
  <c r="AB236" i="3"/>
  <c r="AA236" i="3"/>
  <c r="Z236" i="3"/>
  <c r="Y236" i="3"/>
  <c r="AB235" i="3"/>
  <c r="AA235" i="3"/>
  <c r="Z235" i="3"/>
  <c r="Y235" i="3"/>
  <c r="AB234" i="3"/>
  <c r="AA234" i="3"/>
  <c r="Z234" i="3"/>
  <c r="Y234" i="3"/>
  <c r="AB233" i="3"/>
  <c r="AA233" i="3"/>
  <c r="Z233" i="3"/>
  <c r="Y233" i="3"/>
  <c r="AB232" i="3"/>
  <c r="AA232" i="3"/>
  <c r="Z232" i="3"/>
  <c r="Y232" i="3"/>
  <c r="AB231" i="3"/>
  <c r="AA231" i="3"/>
  <c r="Z231" i="3"/>
  <c r="Y231" i="3"/>
  <c r="AB230" i="3"/>
  <c r="AA230" i="3"/>
  <c r="Z230" i="3"/>
  <c r="Y230" i="3"/>
  <c r="AB229" i="3"/>
  <c r="AA229" i="3"/>
  <c r="Z229" i="3"/>
  <c r="Y229" i="3"/>
  <c r="AB228" i="3"/>
  <c r="AA228" i="3"/>
  <c r="Z228" i="3"/>
  <c r="Y228" i="3"/>
  <c r="AB227" i="3"/>
  <c r="AA227" i="3"/>
  <c r="Z227" i="3"/>
  <c r="Y227" i="3"/>
  <c r="AB225" i="3"/>
  <c r="AA225" i="3"/>
  <c r="Z225" i="3"/>
  <c r="Y225" i="3"/>
  <c r="AB224" i="3"/>
  <c r="AA224" i="3"/>
  <c r="Z224" i="3"/>
  <c r="Y224" i="3"/>
  <c r="AB223" i="3"/>
  <c r="AA223" i="3"/>
  <c r="Z223" i="3"/>
  <c r="Y223" i="3"/>
  <c r="AB222" i="3"/>
  <c r="AA222" i="3"/>
  <c r="Z222" i="3"/>
  <c r="Y222" i="3"/>
  <c r="AB221" i="3"/>
  <c r="AA221" i="3"/>
  <c r="Z221" i="3"/>
  <c r="Y221" i="3"/>
  <c r="AB220" i="3"/>
  <c r="AA220" i="3"/>
  <c r="Z220" i="3"/>
  <c r="Y220" i="3"/>
  <c r="AB219" i="3"/>
  <c r="AA219" i="3"/>
  <c r="Z219" i="3"/>
  <c r="Y219" i="3"/>
  <c r="AB218" i="3"/>
  <c r="AA218" i="3"/>
  <c r="Z218" i="3"/>
  <c r="Y218" i="3"/>
  <c r="L217" i="3"/>
  <c r="AB217" i="3" s="1"/>
  <c r="K217" i="3"/>
  <c r="J217" i="3"/>
  <c r="Z217" i="3" s="1"/>
  <c r="I217" i="3"/>
  <c r="Y217" i="3" s="1"/>
  <c r="AB216" i="3"/>
  <c r="AA216" i="3"/>
  <c r="Z216" i="3"/>
  <c r="Y216" i="3"/>
  <c r="AB215" i="3"/>
  <c r="AA215" i="3"/>
  <c r="Z215" i="3"/>
  <c r="Y215" i="3"/>
  <c r="AB214" i="3"/>
  <c r="AA214" i="3"/>
  <c r="Z214" i="3"/>
  <c r="Y214" i="3"/>
  <c r="AB213" i="3"/>
  <c r="AA213" i="3"/>
  <c r="Z213" i="3"/>
  <c r="Y213" i="3"/>
  <c r="AB212" i="3"/>
  <c r="AA212" i="3"/>
  <c r="Z212" i="3"/>
  <c r="Y212" i="3"/>
  <c r="AB211" i="3"/>
  <c r="AA211" i="3"/>
  <c r="Z211" i="3"/>
  <c r="Y211" i="3"/>
  <c r="AB210" i="3"/>
  <c r="AA210" i="3"/>
  <c r="Z210" i="3"/>
  <c r="Y210" i="3"/>
  <c r="AB209" i="3"/>
  <c r="AA209" i="3"/>
  <c r="Z209" i="3"/>
  <c r="Y209" i="3"/>
  <c r="AB208" i="3"/>
  <c r="AA208" i="3"/>
  <c r="Z208" i="3"/>
  <c r="Y208" i="3"/>
  <c r="AB207" i="3"/>
  <c r="AA207" i="3"/>
  <c r="Z207" i="3"/>
  <c r="Y207" i="3"/>
  <c r="AB206" i="3"/>
  <c r="AA206" i="3"/>
  <c r="Z206" i="3"/>
  <c r="Y206" i="3"/>
  <c r="AB205" i="3"/>
  <c r="AA205" i="3"/>
  <c r="Z205" i="3"/>
  <c r="Y205" i="3"/>
  <c r="AB204" i="3"/>
  <c r="AA204" i="3"/>
  <c r="Z204" i="3"/>
  <c r="Y204" i="3"/>
  <c r="AB203" i="3"/>
  <c r="AA203" i="3"/>
  <c r="Z203" i="3"/>
  <c r="Y203" i="3"/>
  <c r="AB202" i="3"/>
  <c r="AA202" i="3"/>
  <c r="Z202" i="3"/>
  <c r="Y202" i="3"/>
  <c r="AB201" i="3"/>
  <c r="AA201" i="3"/>
  <c r="Z201" i="3"/>
  <c r="Y201" i="3"/>
  <c r="AB200" i="3"/>
  <c r="AA200" i="3"/>
  <c r="Z200" i="3"/>
  <c r="Y200" i="3"/>
  <c r="AB199" i="3"/>
  <c r="AA199" i="3"/>
  <c r="Z199" i="3"/>
  <c r="Y199" i="3"/>
  <c r="AB198" i="3"/>
  <c r="AA198" i="3"/>
  <c r="Z198" i="3"/>
  <c r="Y198" i="3"/>
  <c r="AB197" i="3"/>
  <c r="AA197" i="3"/>
  <c r="Z197" i="3"/>
  <c r="Y197" i="3"/>
  <c r="T196" i="3"/>
  <c r="S196" i="3"/>
  <c r="R196" i="3"/>
  <c r="Q196" i="3"/>
  <c r="L196" i="3"/>
  <c r="K196" i="3"/>
  <c r="J196" i="3"/>
  <c r="I196" i="3"/>
  <c r="AB195" i="3"/>
  <c r="AA195" i="3"/>
  <c r="Z195" i="3"/>
  <c r="Y195" i="3"/>
  <c r="AB194" i="3"/>
  <c r="AA194" i="3"/>
  <c r="Z194" i="3"/>
  <c r="Y194" i="3"/>
  <c r="AB193" i="3"/>
  <c r="AA193" i="3"/>
  <c r="Z193" i="3"/>
  <c r="Y193" i="3"/>
  <c r="AB192" i="3"/>
  <c r="AA192" i="3"/>
  <c r="Z192" i="3"/>
  <c r="Y192" i="3"/>
  <c r="AB191" i="3"/>
  <c r="AA191" i="3"/>
  <c r="Z191" i="3"/>
  <c r="Y191" i="3"/>
  <c r="AB190" i="3"/>
  <c r="AA190" i="3"/>
  <c r="Z190" i="3"/>
  <c r="Y190" i="3"/>
  <c r="AB189" i="3"/>
  <c r="AA189" i="3"/>
  <c r="Z189" i="3"/>
  <c r="Y189" i="3"/>
  <c r="AB188" i="3"/>
  <c r="AA188" i="3"/>
  <c r="Z188" i="3"/>
  <c r="Y188" i="3"/>
  <c r="L187" i="3"/>
  <c r="AB187" i="3" s="1"/>
  <c r="K187" i="3"/>
  <c r="AA187" i="3" s="1"/>
  <c r="J187" i="3"/>
  <c r="Z187" i="3" s="1"/>
  <c r="I187" i="3"/>
  <c r="Y187" i="3" s="1"/>
  <c r="AB186" i="3"/>
  <c r="AA186" i="3"/>
  <c r="Z186" i="3"/>
  <c r="Y186" i="3"/>
  <c r="AB185" i="3"/>
  <c r="AA185" i="3"/>
  <c r="Z185" i="3"/>
  <c r="Y185" i="3"/>
  <c r="AB184" i="3"/>
  <c r="AA184" i="3"/>
  <c r="Z184" i="3"/>
  <c r="Y184" i="3"/>
  <c r="AB183" i="3"/>
  <c r="AA183" i="3"/>
  <c r="Z183" i="3"/>
  <c r="Y183" i="3"/>
  <c r="AB182" i="3"/>
  <c r="AA182" i="3"/>
  <c r="Z182" i="3"/>
  <c r="Y182" i="3"/>
  <c r="AB181" i="3"/>
  <c r="AA181" i="3"/>
  <c r="Z181" i="3"/>
  <c r="Y181" i="3"/>
  <c r="AB180" i="3"/>
  <c r="AA180" i="3"/>
  <c r="Z180" i="3"/>
  <c r="Y180" i="3"/>
  <c r="AB179" i="3"/>
  <c r="AA179" i="3"/>
  <c r="Z179" i="3"/>
  <c r="Y179" i="3"/>
  <c r="AB178" i="3"/>
  <c r="AA178" i="3"/>
  <c r="Z178" i="3"/>
  <c r="Y178" i="3"/>
  <c r="AB177" i="3"/>
  <c r="AA177" i="3"/>
  <c r="Z177" i="3"/>
  <c r="Y177" i="3"/>
  <c r="AB176" i="3"/>
  <c r="AA176" i="3"/>
  <c r="Z176" i="3"/>
  <c r="Y176" i="3"/>
  <c r="AB175" i="3"/>
  <c r="AA175" i="3"/>
  <c r="Z175" i="3"/>
  <c r="Y175" i="3"/>
  <c r="L174" i="3"/>
  <c r="AB174" i="3" s="1"/>
  <c r="K174" i="3"/>
  <c r="AA174" i="3" s="1"/>
  <c r="J174" i="3"/>
  <c r="Z174" i="3" s="1"/>
  <c r="I174" i="3"/>
  <c r="Y174" i="3" s="1"/>
  <c r="L173" i="3"/>
  <c r="AB173" i="3" s="1"/>
  <c r="K173" i="3"/>
  <c r="AA173" i="3" s="1"/>
  <c r="J173" i="3"/>
  <c r="Z173" i="3" s="1"/>
  <c r="I173" i="3"/>
  <c r="Y173" i="3" s="1"/>
  <c r="L172" i="3"/>
  <c r="AB172" i="3" s="1"/>
  <c r="K172" i="3"/>
  <c r="AA172" i="3" s="1"/>
  <c r="J172" i="3"/>
  <c r="Z172" i="3" s="1"/>
  <c r="I172" i="3"/>
  <c r="Y172" i="3" s="1"/>
  <c r="L171" i="3"/>
  <c r="L170" i="3" s="1"/>
  <c r="AB170" i="3" s="1"/>
  <c r="K171" i="3"/>
  <c r="K170" i="3" s="1"/>
  <c r="AA170" i="3" s="1"/>
  <c r="J171" i="3"/>
  <c r="Z171" i="3" s="1"/>
  <c r="I171" i="3"/>
  <c r="I170" i="3" s="1"/>
  <c r="Y170" i="3" s="1"/>
  <c r="AB169" i="3"/>
  <c r="AA169" i="3"/>
  <c r="Z169" i="3"/>
  <c r="Y169" i="3"/>
  <c r="AB168" i="3"/>
  <c r="AA168" i="3"/>
  <c r="Z168" i="3"/>
  <c r="Y168" i="3"/>
  <c r="AB167" i="3"/>
  <c r="AA167" i="3"/>
  <c r="Z167" i="3"/>
  <c r="Y167" i="3"/>
  <c r="AB166" i="3"/>
  <c r="AA166" i="3"/>
  <c r="Z166" i="3"/>
  <c r="Y166" i="3"/>
  <c r="AB165" i="3"/>
  <c r="AA165" i="3"/>
  <c r="Z165" i="3"/>
  <c r="Y165" i="3"/>
  <c r="AB164" i="3"/>
  <c r="AA164" i="3"/>
  <c r="Z164" i="3"/>
  <c r="Y164" i="3"/>
  <c r="AB163" i="3"/>
  <c r="AA163" i="3"/>
  <c r="Z163" i="3"/>
  <c r="Y163" i="3"/>
  <c r="AB162" i="3"/>
  <c r="AA162" i="3"/>
  <c r="Z162" i="3"/>
  <c r="Y162" i="3"/>
  <c r="L161" i="3"/>
  <c r="AB161" i="3" s="1"/>
  <c r="K161" i="3"/>
  <c r="AA161" i="3" s="1"/>
  <c r="J161" i="3"/>
  <c r="Z161" i="3" s="1"/>
  <c r="I161" i="3"/>
  <c r="Y161" i="3" s="1"/>
  <c r="AB160" i="3"/>
  <c r="AA160" i="3"/>
  <c r="Z160" i="3"/>
  <c r="Y160" i="3"/>
  <c r="AB159" i="3"/>
  <c r="AA159" i="3"/>
  <c r="Z159" i="3"/>
  <c r="Y159" i="3"/>
  <c r="AB158" i="3"/>
  <c r="AA158" i="3"/>
  <c r="Z158" i="3"/>
  <c r="Y158" i="3"/>
  <c r="AB157" i="3"/>
  <c r="AA157" i="3"/>
  <c r="Z157" i="3"/>
  <c r="Y157" i="3"/>
  <c r="L156" i="3"/>
  <c r="AB156" i="3" s="1"/>
  <c r="K156" i="3"/>
  <c r="AA156" i="3" s="1"/>
  <c r="J156" i="3"/>
  <c r="Z156" i="3" s="1"/>
  <c r="I156" i="3"/>
  <c r="Y156" i="3" s="1"/>
  <c r="AB155" i="3"/>
  <c r="AA155" i="3"/>
  <c r="Z155" i="3"/>
  <c r="Y155" i="3"/>
  <c r="AB154" i="3"/>
  <c r="AA154" i="3"/>
  <c r="Z154" i="3"/>
  <c r="Y154" i="3"/>
  <c r="AB153" i="3"/>
  <c r="AA153" i="3"/>
  <c r="Z153" i="3"/>
  <c r="Y153" i="3"/>
  <c r="AB152" i="3"/>
  <c r="AA152" i="3"/>
  <c r="Z152" i="3"/>
  <c r="Y152" i="3"/>
  <c r="AB151" i="3"/>
  <c r="AA151" i="3"/>
  <c r="Z151" i="3"/>
  <c r="Y151" i="3"/>
  <c r="AB150" i="3"/>
  <c r="AA150" i="3"/>
  <c r="Z150" i="3"/>
  <c r="Y150" i="3"/>
  <c r="AB149" i="3"/>
  <c r="AA149" i="3"/>
  <c r="Z149" i="3"/>
  <c r="Y149" i="3"/>
  <c r="AB148" i="3"/>
  <c r="AA148" i="3"/>
  <c r="Z148" i="3"/>
  <c r="Y148" i="3"/>
  <c r="AB147" i="3"/>
  <c r="AA147" i="3"/>
  <c r="Z147" i="3"/>
  <c r="Y147" i="3"/>
  <c r="AB146" i="3"/>
  <c r="AA146" i="3"/>
  <c r="Z146" i="3"/>
  <c r="Y146" i="3"/>
  <c r="AB145" i="3"/>
  <c r="AA145" i="3"/>
  <c r="Z145" i="3"/>
  <c r="Y145" i="3"/>
  <c r="AB144" i="3"/>
  <c r="AA144" i="3"/>
  <c r="Z144" i="3"/>
  <c r="Y144" i="3"/>
  <c r="AB143" i="3"/>
  <c r="AA143" i="3"/>
  <c r="Z143" i="3"/>
  <c r="Y143" i="3"/>
  <c r="AB142" i="3"/>
  <c r="AA142" i="3"/>
  <c r="Z142" i="3"/>
  <c r="Y142" i="3"/>
  <c r="AB141" i="3"/>
  <c r="AA141" i="3"/>
  <c r="Z141" i="3"/>
  <c r="Y141" i="3"/>
  <c r="AB140" i="3"/>
  <c r="AA140" i="3"/>
  <c r="Z140" i="3"/>
  <c r="Y140" i="3"/>
  <c r="L139" i="3"/>
  <c r="AB139" i="3" s="1"/>
  <c r="K139" i="3"/>
  <c r="AA139" i="3" s="1"/>
  <c r="J139" i="3"/>
  <c r="Z139" i="3" s="1"/>
  <c r="I139" i="3"/>
  <c r="Y139" i="3" s="1"/>
  <c r="AB138" i="3"/>
  <c r="AA138" i="3"/>
  <c r="Z138" i="3"/>
  <c r="Y138" i="3"/>
  <c r="AB137" i="3"/>
  <c r="AA137" i="3"/>
  <c r="Z137" i="3"/>
  <c r="Y137" i="3"/>
  <c r="AB136" i="3"/>
  <c r="AA136" i="3"/>
  <c r="Z136" i="3"/>
  <c r="Y136" i="3"/>
  <c r="AB135" i="3"/>
  <c r="AA135" i="3"/>
  <c r="Z135" i="3"/>
  <c r="Y135" i="3"/>
  <c r="AB134" i="3"/>
  <c r="AA134" i="3"/>
  <c r="Z134" i="3"/>
  <c r="Y134" i="3"/>
  <c r="AB133" i="3"/>
  <c r="AA133" i="3"/>
  <c r="Z133" i="3"/>
  <c r="Y133" i="3"/>
  <c r="AB132" i="3"/>
  <c r="AA132" i="3"/>
  <c r="Z132" i="3"/>
  <c r="Y132" i="3"/>
  <c r="AB131" i="3"/>
  <c r="AA131" i="3"/>
  <c r="Z131" i="3"/>
  <c r="Y131" i="3"/>
  <c r="L130" i="3"/>
  <c r="AB130" i="3" s="1"/>
  <c r="K130" i="3"/>
  <c r="AA130" i="3" s="1"/>
  <c r="J130" i="3"/>
  <c r="Z130" i="3" s="1"/>
  <c r="I130" i="3"/>
  <c r="Y130" i="3" s="1"/>
  <c r="L129" i="3"/>
  <c r="AB129" i="3" s="1"/>
  <c r="K129" i="3"/>
  <c r="AA129" i="3" s="1"/>
  <c r="J129" i="3"/>
  <c r="Z129" i="3" s="1"/>
  <c r="I129" i="3"/>
  <c r="Y129" i="3" s="1"/>
  <c r="L128" i="3"/>
  <c r="AB128" i="3" s="1"/>
  <c r="K128" i="3"/>
  <c r="AA128" i="3" s="1"/>
  <c r="J128" i="3"/>
  <c r="Z128" i="3" s="1"/>
  <c r="I128" i="3"/>
  <c r="Y128" i="3" s="1"/>
  <c r="L127" i="3"/>
  <c r="AB127" i="3" s="1"/>
  <c r="K127" i="3"/>
  <c r="AA127" i="3" s="1"/>
  <c r="J127" i="3"/>
  <c r="Z127" i="3" s="1"/>
  <c r="I127" i="3"/>
  <c r="Y127" i="3" s="1"/>
  <c r="L126" i="3"/>
  <c r="AB126" i="3" s="1"/>
  <c r="K126" i="3"/>
  <c r="AA126" i="3" s="1"/>
  <c r="J126" i="3"/>
  <c r="Z126" i="3" s="1"/>
  <c r="I126" i="3"/>
  <c r="Y126" i="3" s="1"/>
  <c r="AB125" i="3"/>
  <c r="AA125" i="3"/>
  <c r="Z125" i="3"/>
  <c r="Y125" i="3"/>
  <c r="AB124" i="3"/>
  <c r="AA124" i="3"/>
  <c r="Z124" i="3"/>
  <c r="Y124" i="3"/>
  <c r="AB123" i="3"/>
  <c r="AA123" i="3"/>
  <c r="Z123" i="3"/>
  <c r="Y123" i="3"/>
  <c r="AB122" i="3"/>
  <c r="AA122" i="3"/>
  <c r="Z122" i="3"/>
  <c r="Y122" i="3"/>
  <c r="AB121" i="3"/>
  <c r="AA121" i="3"/>
  <c r="Z121" i="3"/>
  <c r="Y121" i="3"/>
  <c r="AB120" i="3"/>
  <c r="AA120" i="3"/>
  <c r="Z120" i="3"/>
  <c r="Y120" i="3"/>
  <c r="AB119" i="3"/>
  <c r="AA119" i="3"/>
  <c r="Z119" i="3"/>
  <c r="Y119" i="3"/>
  <c r="AB118" i="3"/>
  <c r="AA118" i="3"/>
  <c r="Z118" i="3"/>
  <c r="Y118" i="3"/>
  <c r="AB116" i="3"/>
  <c r="AA116" i="3"/>
  <c r="Z116" i="3"/>
  <c r="Y116" i="3"/>
  <c r="AB115" i="3"/>
  <c r="AA115" i="3"/>
  <c r="Z115" i="3"/>
  <c r="Y115" i="3"/>
  <c r="AB114" i="3"/>
  <c r="AA114" i="3"/>
  <c r="Z114" i="3"/>
  <c r="Y114" i="3"/>
  <c r="AB113" i="3"/>
  <c r="AA113" i="3"/>
  <c r="Z113" i="3"/>
  <c r="Y113" i="3"/>
  <c r="AB112" i="3"/>
  <c r="AA112" i="3"/>
  <c r="Z112" i="3"/>
  <c r="Y112" i="3"/>
  <c r="AB111" i="3"/>
  <c r="AA111" i="3"/>
  <c r="Z111" i="3"/>
  <c r="Y111" i="3"/>
  <c r="AB110" i="3"/>
  <c r="AA110" i="3"/>
  <c r="Z110" i="3"/>
  <c r="Y110" i="3"/>
  <c r="AB109" i="3"/>
  <c r="AA109" i="3"/>
  <c r="Z109" i="3"/>
  <c r="Y109" i="3"/>
  <c r="L108" i="3"/>
  <c r="AB108" i="3" s="1"/>
  <c r="K108" i="3"/>
  <c r="AA108" i="3" s="1"/>
  <c r="J108" i="3"/>
  <c r="Z108" i="3" s="1"/>
  <c r="I108" i="3"/>
  <c r="AB107" i="3"/>
  <c r="AA107" i="3"/>
  <c r="Z107" i="3"/>
  <c r="Y107" i="3"/>
  <c r="AB106" i="3"/>
  <c r="AA106" i="3"/>
  <c r="Z106" i="3"/>
  <c r="Y106" i="3"/>
  <c r="AB105" i="3"/>
  <c r="AA105" i="3"/>
  <c r="Z105" i="3"/>
  <c r="Y105" i="3"/>
  <c r="AB104" i="3"/>
  <c r="AA104" i="3"/>
  <c r="Z104" i="3"/>
  <c r="Y104" i="3"/>
  <c r="AB103" i="3"/>
  <c r="AA103" i="3"/>
  <c r="Z103" i="3"/>
  <c r="Y103" i="3"/>
  <c r="AB102" i="3"/>
  <c r="AA102" i="3"/>
  <c r="Z102" i="3"/>
  <c r="Y102" i="3"/>
  <c r="AB101" i="3"/>
  <c r="AA101" i="3"/>
  <c r="Z101" i="3"/>
  <c r="Y101" i="3"/>
  <c r="AB100" i="3"/>
  <c r="AA100" i="3"/>
  <c r="Z100" i="3"/>
  <c r="Y100" i="3"/>
  <c r="AB99" i="3"/>
  <c r="AA99" i="3"/>
  <c r="Z99" i="3"/>
  <c r="Y99" i="3"/>
  <c r="AB98" i="3"/>
  <c r="AA98" i="3"/>
  <c r="Z98" i="3"/>
  <c r="Y98" i="3"/>
  <c r="AB97" i="3"/>
  <c r="AA97" i="3"/>
  <c r="Z97" i="3"/>
  <c r="Y97" i="3"/>
  <c r="AB96" i="3"/>
  <c r="AA96" i="3"/>
  <c r="Z96" i="3"/>
  <c r="Y96" i="3"/>
  <c r="AB95" i="3"/>
  <c r="AA95" i="3"/>
  <c r="Z95" i="3"/>
  <c r="Y95" i="3"/>
  <c r="AB94" i="3"/>
  <c r="AA94" i="3"/>
  <c r="Z94" i="3"/>
  <c r="Y94" i="3"/>
  <c r="AB93" i="3"/>
  <c r="AA93" i="3"/>
  <c r="Z93" i="3"/>
  <c r="Y93" i="3"/>
  <c r="AB92" i="3"/>
  <c r="AA92" i="3"/>
  <c r="Z92" i="3"/>
  <c r="Y92" i="3"/>
  <c r="L91" i="3"/>
  <c r="AB91" i="3" s="1"/>
  <c r="K91" i="3"/>
  <c r="AA91" i="3" s="1"/>
  <c r="J91" i="3"/>
  <c r="Z91" i="3" s="1"/>
  <c r="I91" i="3"/>
  <c r="Y91" i="3" s="1"/>
  <c r="AB90" i="3"/>
  <c r="AA90" i="3"/>
  <c r="Z90" i="3"/>
  <c r="Y90" i="3"/>
  <c r="AB89" i="3"/>
  <c r="AA89" i="3"/>
  <c r="Z89" i="3"/>
  <c r="Y89" i="3"/>
  <c r="AB88" i="3"/>
  <c r="AA88" i="3"/>
  <c r="Z88" i="3"/>
  <c r="Y88" i="3"/>
  <c r="AB87" i="3"/>
  <c r="AA87" i="3"/>
  <c r="Z87" i="3"/>
  <c r="Y87" i="3"/>
  <c r="AB86" i="3"/>
  <c r="AA86" i="3"/>
  <c r="Z86" i="3"/>
  <c r="I86" i="3"/>
  <c r="Y86" i="3" s="1"/>
  <c r="AB85" i="3"/>
  <c r="AA85" i="3"/>
  <c r="Z85" i="3"/>
  <c r="Y85" i="3"/>
  <c r="X84" i="3"/>
  <c r="X83" i="3" s="1"/>
  <c r="X82" i="3" s="1"/>
  <c r="W84" i="3"/>
  <c r="W83" i="3" s="1"/>
  <c r="W82" i="3" s="1"/>
  <c r="V84" i="3"/>
  <c r="V83" i="3" s="1"/>
  <c r="V82" i="3" s="1"/>
  <c r="U84" i="3"/>
  <c r="U83" i="3" s="1"/>
  <c r="U82" i="3" s="1"/>
  <c r="T84" i="3"/>
  <c r="T83" i="3" s="1"/>
  <c r="S84" i="3"/>
  <c r="S83" i="3" s="1"/>
  <c r="S82" i="3" s="1"/>
  <c r="R84" i="3"/>
  <c r="R83" i="3" s="1"/>
  <c r="R82" i="3" s="1"/>
  <c r="Q84" i="3"/>
  <c r="Q83" i="3" s="1"/>
  <c r="Q82" i="3" s="1"/>
  <c r="P84" i="3"/>
  <c r="P83" i="3" s="1"/>
  <c r="P82" i="3" s="1"/>
  <c r="O84" i="3"/>
  <c r="O83" i="3" s="1"/>
  <c r="O82" i="3" s="1"/>
  <c r="N84" i="3"/>
  <c r="M84" i="3"/>
  <c r="AB81" i="3"/>
  <c r="AA81" i="3"/>
  <c r="Z81" i="3"/>
  <c r="Y81" i="3"/>
  <c r="X80" i="3"/>
  <c r="X79" i="3" s="1"/>
  <c r="X78" i="3" s="1"/>
  <c r="W80" i="3"/>
  <c r="W79" i="3" s="1"/>
  <c r="W78" i="3" s="1"/>
  <c r="W77" i="3" s="1"/>
  <c r="V80" i="3"/>
  <c r="V79" i="3" s="1"/>
  <c r="V78" i="3" s="1"/>
  <c r="U80" i="3"/>
  <c r="U79" i="3" s="1"/>
  <c r="U78" i="3" s="1"/>
  <c r="T80" i="3"/>
  <c r="T79" i="3" s="1"/>
  <c r="T78" i="3" s="1"/>
  <c r="S80" i="3"/>
  <c r="S79" i="3" s="1"/>
  <c r="S78" i="3" s="1"/>
  <c r="R80" i="3"/>
  <c r="R79" i="3" s="1"/>
  <c r="R78" i="3" s="1"/>
  <c r="Q80" i="3"/>
  <c r="Q79" i="3" s="1"/>
  <c r="P80" i="3"/>
  <c r="O80" i="3"/>
  <c r="N80" i="3"/>
  <c r="N79" i="3" s="1"/>
  <c r="M80" i="3"/>
  <c r="M79" i="3" s="1"/>
  <c r="M78" i="3" s="1"/>
  <c r="L77" i="3"/>
  <c r="K77" i="3"/>
  <c r="J77" i="3"/>
  <c r="I77" i="3"/>
  <c r="AB76" i="3"/>
  <c r="AA76" i="3"/>
  <c r="Z76" i="3"/>
  <c r="Y76" i="3"/>
  <c r="X75" i="3"/>
  <c r="X54" i="3" s="1"/>
  <c r="X53" i="3" s="1"/>
  <c r="W75" i="3"/>
  <c r="W54" i="3" s="1"/>
  <c r="W53" i="3" s="1"/>
  <c r="V75" i="3"/>
  <c r="V54" i="3" s="1"/>
  <c r="V53" i="3" s="1"/>
  <c r="U75" i="3"/>
  <c r="U54" i="3" s="1"/>
  <c r="U53" i="3" s="1"/>
  <c r="T75" i="3"/>
  <c r="S75" i="3"/>
  <c r="S54" i="3" s="1"/>
  <c r="S53" i="3" s="1"/>
  <c r="R75" i="3"/>
  <c r="R54" i="3" s="1"/>
  <c r="R53" i="3" s="1"/>
  <c r="Q75" i="3"/>
  <c r="Q54" i="3" s="1"/>
  <c r="P75" i="3"/>
  <c r="O75" i="3"/>
  <c r="O54" i="3" s="1"/>
  <c r="O53" i="3" s="1"/>
  <c r="N75" i="3"/>
  <c r="M75" i="3"/>
  <c r="M54" i="3" s="1"/>
  <c r="M53" i="3" s="1"/>
  <c r="AB74" i="3"/>
  <c r="AA74" i="3"/>
  <c r="Z74" i="3"/>
  <c r="Y74" i="3"/>
  <c r="AB73" i="3"/>
  <c r="AA73" i="3"/>
  <c r="Z73" i="3"/>
  <c r="Y73" i="3"/>
  <c r="AB72" i="3"/>
  <c r="AA72" i="3"/>
  <c r="Z72" i="3"/>
  <c r="Y72" i="3"/>
  <c r="AB71" i="3"/>
  <c r="AA71" i="3"/>
  <c r="Z71" i="3"/>
  <c r="Y71" i="3"/>
  <c r="AB70" i="3"/>
  <c r="AA70" i="3"/>
  <c r="Z70" i="3"/>
  <c r="Y70" i="3"/>
  <c r="AB69" i="3"/>
  <c r="AA69" i="3"/>
  <c r="Z69" i="3"/>
  <c r="Y69" i="3"/>
  <c r="AB68" i="3"/>
  <c r="AA68" i="3"/>
  <c r="Z68" i="3"/>
  <c r="Y68" i="3"/>
  <c r="AB67" i="3"/>
  <c r="AA67" i="3"/>
  <c r="Z67" i="3"/>
  <c r="Y67" i="3"/>
  <c r="AB66" i="3"/>
  <c r="AA66" i="3"/>
  <c r="Z66" i="3"/>
  <c r="Y66" i="3"/>
  <c r="AB65" i="3"/>
  <c r="AA65" i="3"/>
  <c r="Z65" i="3"/>
  <c r="Y65" i="3"/>
  <c r="AB64" i="3"/>
  <c r="AA64" i="3"/>
  <c r="Z64" i="3"/>
  <c r="Y64" i="3"/>
  <c r="AB63" i="3"/>
  <c r="AA63" i="3"/>
  <c r="Z63" i="3"/>
  <c r="Y63" i="3"/>
  <c r="AB62" i="3"/>
  <c r="AA62" i="3"/>
  <c r="Z62" i="3"/>
  <c r="Y62" i="3"/>
  <c r="AB61" i="3"/>
  <c r="AA61" i="3"/>
  <c r="Z61" i="3"/>
  <c r="Y61" i="3"/>
  <c r="AB60" i="3"/>
  <c r="AA60" i="3"/>
  <c r="Z60" i="3"/>
  <c r="Y60" i="3"/>
  <c r="AB59" i="3"/>
  <c r="AA59" i="3"/>
  <c r="Z59" i="3"/>
  <c r="Y59" i="3"/>
  <c r="AB58" i="3"/>
  <c r="AA58" i="3"/>
  <c r="Z58" i="3"/>
  <c r="Y58" i="3"/>
  <c r="AB57" i="3"/>
  <c r="AA57" i="3"/>
  <c r="Z57" i="3"/>
  <c r="Y57" i="3"/>
  <c r="AB56" i="3"/>
  <c r="AA56" i="3"/>
  <c r="Z56" i="3"/>
  <c r="Y56" i="3"/>
  <c r="AB55" i="3"/>
  <c r="AA55" i="3"/>
  <c r="Z55" i="3"/>
  <c r="Y55" i="3"/>
  <c r="T54" i="3"/>
  <c r="T53" i="3" s="1"/>
  <c r="AB52" i="3"/>
  <c r="AA52" i="3"/>
  <c r="Z52" i="3"/>
  <c r="Y52" i="3"/>
  <c r="X51" i="3"/>
  <c r="X50" i="3" s="1"/>
  <c r="X49" i="3" s="1"/>
  <c r="W51" i="3"/>
  <c r="W50" i="3" s="1"/>
  <c r="W49" i="3" s="1"/>
  <c r="V51" i="3"/>
  <c r="V50" i="3" s="1"/>
  <c r="V49" i="3" s="1"/>
  <c r="U51" i="3"/>
  <c r="U50" i="3" s="1"/>
  <c r="U49" i="3" s="1"/>
  <c r="T51" i="3"/>
  <c r="T50" i="3" s="1"/>
  <c r="S51" i="3"/>
  <c r="S50" i="3" s="1"/>
  <c r="S49" i="3" s="1"/>
  <c r="R51" i="3"/>
  <c r="R50" i="3" s="1"/>
  <c r="R49" i="3" s="1"/>
  <c r="Q51" i="3"/>
  <c r="Q50" i="3" s="1"/>
  <c r="Q49" i="3" s="1"/>
  <c r="P51" i="3"/>
  <c r="P50" i="3" s="1"/>
  <c r="P49" i="3" s="1"/>
  <c r="O51" i="3"/>
  <c r="O50" i="3" s="1"/>
  <c r="N51" i="3"/>
  <c r="M51" i="3"/>
  <c r="L48" i="3"/>
  <c r="K48" i="3"/>
  <c r="J48" i="3"/>
  <c r="I48" i="3"/>
  <c r="AB46" i="3"/>
  <c r="AA46" i="3"/>
  <c r="Z46" i="3"/>
  <c r="Y46" i="3"/>
  <c r="AB45" i="3"/>
  <c r="AA45" i="3"/>
  <c r="Z45" i="3"/>
  <c r="Y45" i="3"/>
  <c r="AB44" i="3"/>
  <c r="AA44" i="3"/>
  <c r="Z44" i="3"/>
  <c r="Y44" i="3"/>
  <c r="AB43" i="3"/>
  <c r="AA43" i="3"/>
  <c r="Z43" i="3"/>
  <c r="Y43" i="3"/>
  <c r="X42" i="3"/>
  <c r="W42" i="3"/>
  <c r="V42" i="3"/>
  <c r="U42" i="3"/>
  <c r="T42" i="3"/>
  <c r="S42" i="3"/>
  <c r="R42" i="3"/>
  <c r="Q42" i="3"/>
  <c r="P42" i="3"/>
  <c r="O42" i="3"/>
  <c r="N42" i="3"/>
  <c r="M42" i="3"/>
  <c r="L42" i="3"/>
  <c r="K42" i="3"/>
  <c r="J42" i="3"/>
  <c r="I42" i="3"/>
  <c r="AB41" i="3"/>
  <c r="AA41" i="3"/>
  <c r="Z41" i="3"/>
  <c r="Y41" i="3"/>
  <c r="AB40" i="3"/>
  <c r="AA40" i="3"/>
  <c r="Z40" i="3"/>
  <c r="Y40" i="3"/>
  <c r="AB39" i="3"/>
  <c r="AA39" i="3"/>
  <c r="Z39" i="3"/>
  <c r="Y39" i="3"/>
  <c r="X38" i="3"/>
  <c r="W38" i="3"/>
  <c r="V38" i="3"/>
  <c r="U38" i="3"/>
  <c r="T38" i="3"/>
  <c r="S38" i="3"/>
  <c r="R38" i="3"/>
  <c r="Q38" i="3"/>
  <c r="P38" i="3"/>
  <c r="O38" i="3"/>
  <c r="N38" i="3"/>
  <c r="M38" i="3"/>
  <c r="L38" i="3"/>
  <c r="K38" i="3"/>
  <c r="J38" i="3"/>
  <c r="I38" i="3"/>
  <c r="AB36" i="3"/>
  <c r="AA36" i="3"/>
  <c r="Z36" i="3"/>
  <c r="Y36" i="3"/>
  <c r="AB35" i="3"/>
  <c r="AA35" i="3"/>
  <c r="Z35" i="3"/>
  <c r="Y35" i="3"/>
  <c r="AB34" i="3"/>
  <c r="AA34" i="3"/>
  <c r="Z34" i="3"/>
  <c r="Y34" i="3"/>
  <c r="X33" i="3"/>
  <c r="W33" i="3"/>
  <c r="V33" i="3"/>
  <c r="U33" i="3"/>
  <c r="T33" i="3"/>
  <c r="S33" i="3"/>
  <c r="R33" i="3"/>
  <c r="Q33" i="3"/>
  <c r="P33" i="3"/>
  <c r="O33" i="3"/>
  <c r="N33" i="3"/>
  <c r="M33" i="3"/>
  <c r="L33" i="3"/>
  <c r="K33" i="3"/>
  <c r="J33" i="3"/>
  <c r="I33" i="3"/>
  <c r="AB32" i="3"/>
  <c r="AA32" i="3"/>
  <c r="Z32" i="3"/>
  <c r="Y32" i="3"/>
  <c r="X31" i="3"/>
  <c r="W31" i="3"/>
  <c r="V31" i="3"/>
  <c r="U31" i="3"/>
  <c r="T31" i="3"/>
  <c r="S31" i="3"/>
  <c r="R31" i="3"/>
  <c r="Q31" i="3"/>
  <c r="P31" i="3"/>
  <c r="O31" i="3"/>
  <c r="N31" i="3"/>
  <c r="M31" i="3"/>
  <c r="L31" i="3"/>
  <c r="K31" i="3"/>
  <c r="J31" i="3"/>
  <c r="I31" i="3"/>
  <c r="AB30" i="3"/>
  <c r="AA30" i="3"/>
  <c r="Z30" i="3"/>
  <c r="Y30" i="3"/>
  <c r="X29" i="3"/>
  <c r="W29" i="3"/>
  <c r="V29" i="3"/>
  <c r="U29" i="3"/>
  <c r="T29" i="3"/>
  <c r="S29" i="3"/>
  <c r="R29" i="3"/>
  <c r="Q29" i="3"/>
  <c r="P29" i="3"/>
  <c r="O29" i="3"/>
  <c r="N29" i="3"/>
  <c r="M29" i="3"/>
  <c r="L29" i="3"/>
  <c r="K29" i="3"/>
  <c r="J29" i="3"/>
  <c r="I29" i="3"/>
  <c r="AB28" i="3"/>
  <c r="AA28" i="3"/>
  <c r="Z28" i="3"/>
  <c r="Y28" i="3"/>
  <c r="AB27" i="3"/>
  <c r="AA27" i="3"/>
  <c r="Z27" i="3"/>
  <c r="Y27" i="3"/>
  <c r="X26" i="3"/>
  <c r="X25" i="3" s="1"/>
  <c r="W26" i="3"/>
  <c r="W25" i="3" s="1"/>
  <c r="V26" i="3"/>
  <c r="V25" i="3" s="1"/>
  <c r="U26" i="3"/>
  <c r="U25" i="3" s="1"/>
  <c r="T26" i="3"/>
  <c r="T25" i="3" s="1"/>
  <c r="S26" i="3"/>
  <c r="S25" i="3" s="1"/>
  <c r="R26" i="3"/>
  <c r="R25" i="3" s="1"/>
  <c r="Q26" i="3"/>
  <c r="Q25" i="3" s="1"/>
  <c r="P26" i="3"/>
  <c r="P25" i="3" s="1"/>
  <c r="O26" i="3"/>
  <c r="O25" i="3" s="1"/>
  <c r="N26" i="3"/>
  <c r="N25" i="3" s="1"/>
  <c r="M26" i="3"/>
  <c r="M25" i="3" s="1"/>
  <c r="L26" i="3"/>
  <c r="L25" i="3" s="1"/>
  <c r="K26" i="3"/>
  <c r="J26" i="3"/>
  <c r="J25" i="3" s="1"/>
  <c r="I26" i="3"/>
  <c r="I25" i="3" s="1"/>
  <c r="AB23" i="3"/>
  <c r="AA23" i="3"/>
  <c r="Z23" i="3"/>
  <c r="Y23" i="3"/>
  <c r="AB22" i="3"/>
  <c r="AA22" i="3"/>
  <c r="Z22" i="3"/>
  <c r="Y22" i="3"/>
  <c r="X21" i="3"/>
  <c r="W21" i="3"/>
  <c r="V21" i="3"/>
  <c r="U21" i="3"/>
  <c r="T21" i="3"/>
  <c r="S21" i="3"/>
  <c r="R21" i="3"/>
  <c r="Q21" i="3"/>
  <c r="P21" i="3"/>
  <c r="O21" i="3"/>
  <c r="N21" i="3"/>
  <c r="M21" i="3"/>
  <c r="L21" i="3"/>
  <c r="K21" i="3"/>
  <c r="J21" i="3"/>
  <c r="I21" i="3"/>
  <c r="AB20" i="3"/>
  <c r="AA20" i="3"/>
  <c r="Z20" i="3"/>
  <c r="Y20" i="3"/>
  <c r="AB19" i="3"/>
  <c r="AA19" i="3"/>
  <c r="Z19" i="3"/>
  <c r="Y19" i="3"/>
  <c r="X18" i="3"/>
  <c r="W18" i="3"/>
  <c r="V18" i="3"/>
  <c r="V17" i="3" s="1"/>
  <c r="U18" i="3"/>
  <c r="U17" i="3" s="1"/>
  <c r="T18" i="3"/>
  <c r="T17" i="3" s="1"/>
  <c r="S18" i="3"/>
  <c r="S17" i="3" s="1"/>
  <c r="R18" i="3"/>
  <c r="R17" i="3" s="1"/>
  <c r="Q18" i="3"/>
  <c r="Q17" i="3" s="1"/>
  <c r="P18" i="3"/>
  <c r="P17" i="3" s="1"/>
  <c r="O18" i="3"/>
  <c r="O17" i="3" s="1"/>
  <c r="N18" i="3"/>
  <c r="N17" i="3" s="1"/>
  <c r="M18" i="3"/>
  <c r="M17" i="3" s="1"/>
  <c r="L18" i="3"/>
  <c r="L17" i="3" s="1"/>
  <c r="K18" i="3"/>
  <c r="K17" i="3" s="1"/>
  <c r="J18" i="3"/>
  <c r="J17" i="3" s="1"/>
  <c r="I18" i="3"/>
  <c r="I17" i="3" s="1"/>
  <c r="X17" i="3"/>
  <c r="W17" i="3"/>
  <c r="AB16" i="3"/>
  <c r="AA16" i="3"/>
  <c r="Z16" i="3"/>
  <c r="Y16" i="3"/>
  <c r="X15" i="3"/>
  <c r="W15" i="3"/>
  <c r="V15" i="3"/>
  <c r="U15" i="3"/>
  <c r="T15" i="3"/>
  <c r="S15" i="3"/>
  <c r="R15" i="3"/>
  <c r="Q15" i="3"/>
  <c r="P15" i="3"/>
  <c r="O15" i="3"/>
  <c r="N15" i="3"/>
  <c r="M15" i="3"/>
  <c r="L15" i="3"/>
  <c r="K15" i="3"/>
  <c r="K10" i="3" s="1"/>
  <c r="J15" i="3"/>
  <c r="I15" i="3"/>
  <c r="AB14" i="3"/>
  <c r="AA14" i="3"/>
  <c r="Z14" i="3"/>
  <c r="Y14" i="3"/>
  <c r="AB13" i="3"/>
  <c r="AA13" i="3"/>
  <c r="Z13" i="3"/>
  <c r="Y13" i="3"/>
  <c r="X12" i="3"/>
  <c r="X11" i="3" s="1"/>
  <c r="X10" i="3" s="1"/>
  <c r="W12" i="3"/>
  <c r="W11" i="3" s="1"/>
  <c r="W10" i="3" s="1"/>
  <c r="V12" i="3"/>
  <c r="V11" i="3" s="1"/>
  <c r="V10" i="3" s="1"/>
  <c r="U12" i="3"/>
  <c r="U11" i="3" s="1"/>
  <c r="T12" i="3"/>
  <c r="T11" i="3" s="1"/>
  <c r="S12" i="3"/>
  <c r="S11" i="3" s="1"/>
  <c r="S10" i="3" s="1"/>
  <c r="R12" i="3"/>
  <c r="R11" i="3" s="1"/>
  <c r="R10" i="3" s="1"/>
  <c r="Q12" i="3"/>
  <c r="Q11" i="3" s="1"/>
  <c r="Q10" i="3" s="1"/>
  <c r="P12" i="3"/>
  <c r="P11" i="3" s="1"/>
  <c r="P10" i="3" s="1"/>
  <c r="O12" i="3"/>
  <c r="N12" i="3"/>
  <c r="N11" i="3" s="1"/>
  <c r="M12" i="3"/>
  <c r="I11" i="3"/>
  <c r="AF8" i="3"/>
  <c r="AE8" i="3"/>
  <c r="Z8" i="3"/>
  <c r="P6" i="3"/>
  <c r="AB8" i="3"/>
  <c r="AA8" i="3"/>
  <c r="AB7" i="3"/>
  <c r="AA7" i="3"/>
  <c r="Z7" i="3"/>
  <c r="Y7" i="3"/>
  <c r="X6" i="3"/>
  <c r="W6" i="3"/>
  <c r="V6" i="3"/>
  <c r="U6" i="3"/>
  <c r="T6" i="3"/>
  <c r="S6" i="3"/>
  <c r="R6" i="3"/>
  <c r="O6" i="3"/>
  <c r="N6" i="3"/>
  <c r="M6" i="3"/>
  <c r="K256" i="5" l="1"/>
  <c r="N281" i="5"/>
  <c r="O29" i="5"/>
  <c r="O8" i="5" s="1"/>
  <c r="O7" i="5" s="1"/>
  <c r="T45" i="5"/>
  <c r="U45" i="5" s="1"/>
  <c r="U46" i="5"/>
  <c r="U138" i="5"/>
  <c r="T137" i="5"/>
  <c r="N31" i="5"/>
  <c r="T151" i="5"/>
  <c r="U153" i="5"/>
  <c r="N142" i="5"/>
  <c r="I24" i="3"/>
  <c r="U24" i="3"/>
  <c r="AB196" i="3"/>
  <c r="I226" i="3"/>
  <c r="Y226" i="3" s="1"/>
  <c r="I281" i="3"/>
  <c r="Y281" i="3" s="1"/>
  <c r="L10" i="3"/>
  <c r="L9" i="3" s="1"/>
  <c r="V9" i="3"/>
  <c r="Q6" i="3"/>
  <c r="Y6" i="3" s="1"/>
  <c r="K37" i="3"/>
  <c r="S37" i="3"/>
  <c r="AB12" i="3"/>
  <c r="R9" i="3"/>
  <c r="Z33" i="3"/>
  <c r="O37" i="3"/>
  <c r="N24" i="3"/>
  <c r="P37" i="3"/>
  <c r="O24" i="3"/>
  <c r="Q37" i="3"/>
  <c r="Y171" i="3"/>
  <c r="S9" i="3"/>
  <c r="Z6" i="3"/>
  <c r="AA6" i="3"/>
  <c r="AB6" i="3"/>
  <c r="AB15" i="3"/>
  <c r="W37" i="3"/>
  <c r="S24" i="3"/>
  <c r="W24" i="3"/>
  <c r="X37" i="3"/>
  <c r="AA171" i="3"/>
  <c r="T24" i="3"/>
  <c r="AB33" i="3"/>
  <c r="M37" i="3"/>
  <c r="U37" i="3"/>
  <c r="Y42" i="3"/>
  <c r="AB171" i="3"/>
  <c r="J226" i="3"/>
  <c r="Z226" i="3" s="1"/>
  <c r="J281" i="3"/>
  <c r="Z281" i="3" s="1"/>
  <c r="AA29" i="3"/>
  <c r="AA33" i="3"/>
  <c r="AB38" i="3"/>
  <c r="J170" i="3"/>
  <c r="Z170" i="3" s="1"/>
  <c r="AA12" i="3"/>
  <c r="W9" i="3"/>
  <c r="W4" i="3" s="1"/>
  <c r="M24" i="3"/>
  <c r="Y31" i="3"/>
  <c r="Z38" i="3"/>
  <c r="V37" i="3"/>
  <c r="Z42" i="3"/>
  <c r="R37" i="3"/>
  <c r="K226" i="3"/>
  <c r="AA226" i="3" s="1"/>
  <c r="L290" i="3"/>
  <c r="AB290" i="3" s="1"/>
  <c r="J10" i="3"/>
  <c r="J9" i="3" s="1"/>
  <c r="AA26" i="3"/>
  <c r="AB42" i="3"/>
  <c r="I10" i="3"/>
  <c r="I9" i="3" s="1"/>
  <c r="X9" i="3"/>
  <c r="I247" i="3"/>
  <c r="Y247" i="3" s="1"/>
  <c r="S48" i="3"/>
  <c r="Z29" i="3"/>
  <c r="Y17" i="3"/>
  <c r="AA17" i="3"/>
  <c r="Z12" i="3"/>
  <c r="I37" i="3"/>
  <c r="AB18" i="3"/>
  <c r="K25" i="3"/>
  <c r="J117" i="3"/>
  <c r="Z117" i="3" s="1"/>
  <c r="Y15" i="3"/>
  <c r="Z17" i="3"/>
  <c r="Y21" i="3"/>
  <c r="AA31" i="3"/>
  <c r="N37" i="3"/>
  <c r="J37" i="3"/>
  <c r="AA80" i="3"/>
  <c r="AA82" i="3"/>
  <c r="K117" i="3"/>
  <c r="AA117" i="3" s="1"/>
  <c r="Y196" i="3"/>
  <c r="I290" i="3"/>
  <c r="Y290" i="3" s="1"/>
  <c r="R24" i="3"/>
  <c r="V24" i="3"/>
  <c r="V4" i="3" s="1"/>
  <c r="Z31" i="3"/>
  <c r="L226" i="3"/>
  <c r="AB226" i="3" s="1"/>
  <c r="Z15" i="3"/>
  <c r="AA18" i="3"/>
  <c r="Z21" i="3"/>
  <c r="Y26" i="3"/>
  <c r="AB26" i="3"/>
  <c r="AA38" i="3"/>
  <c r="AA53" i="3"/>
  <c r="AB80" i="3"/>
  <c r="L117" i="3"/>
  <c r="AB117" i="3" s="1"/>
  <c r="Z196" i="3"/>
  <c r="J247" i="3"/>
  <c r="Z247" i="3" s="1"/>
  <c r="J290" i="3"/>
  <c r="Z290" i="3" s="1"/>
  <c r="T10" i="3"/>
  <c r="T9" i="3" s="1"/>
  <c r="T4" i="3" s="1"/>
  <c r="Y18" i="3"/>
  <c r="Y38" i="3"/>
  <c r="AA42" i="3"/>
  <c r="O11" i="3"/>
  <c r="AA11" i="3" s="1"/>
  <c r="Y12" i="3"/>
  <c r="U10" i="3"/>
  <c r="U9" i="3" s="1"/>
  <c r="U4" i="3" s="1"/>
  <c r="AA15" i="3"/>
  <c r="AA21" i="3"/>
  <c r="Y29" i="3"/>
  <c r="Y33" i="3"/>
  <c r="AA196" i="3"/>
  <c r="K290" i="3"/>
  <c r="AA290" i="3" s="1"/>
  <c r="Z11" i="3"/>
  <c r="W48" i="3"/>
  <c r="O79" i="3"/>
  <c r="AA79" i="3" s="1"/>
  <c r="Z84" i="3"/>
  <c r="N10" i="3"/>
  <c r="N9" i="3" s="1"/>
  <c r="N4" i="3" s="1"/>
  <c r="Y80" i="3"/>
  <c r="N83" i="3"/>
  <c r="N82" i="3" s="1"/>
  <c r="Z82" i="3" s="1"/>
  <c r="X77" i="3"/>
  <c r="P79" i="3"/>
  <c r="AB79" i="3" s="1"/>
  <c r="Y84" i="3"/>
  <c r="S77" i="3"/>
  <c r="U48" i="3"/>
  <c r="Z75" i="3"/>
  <c r="AA84" i="3"/>
  <c r="AA50" i="3"/>
  <c r="Z51" i="3"/>
  <c r="Y54" i="3"/>
  <c r="AA75" i="3"/>
  <c r="Z80" i="3"/>
  <c r="R48" i="3"/>
  <c r="Y51" i="3"/>
  <c r="AA51" i="3"/>
  <c r="AB75" i="3"/>
  <c r="X48" i="3"/>
  <c r="V77" i="3"/>
  <c r="AA83" i="3"/>
  <c r="U77" i="3"/>
  <c r="AA54" i="3"/>
  <c r="O49" i="3"/>
  <c r="Y75" i="3"/>
  <c r="K9" i="3"/>
  <c r="Q78" i="3"/>
  <c r="Y79" i="3"/>
  <c r="N78" i="3"/>
  <c r="Z79" i="3"/>
  <c r="T82" i="3"/>
  <c r="AB83" i="3"/>
  <c r="AB50" i="3"/>
  <c r="T49" i="3"/>
  <c r="R77" i="3"/>
  <c r="V48" i="3"/>
  <c r="J24" i="3"/>
  <c r="Z25" i="3"/>
  <c r="P24" i="3"/>
  <c r="AB51" i="3"/>
  <c r="M11" i="3"/>
  <c r="M10" i="3" s="1"/>
  <c r="Z18" i="3"/>
  <c r="Q24" i="3"/>
  <c r="Z26" i="3"/>
  <c r="Q53" i="3"/>
  <c r="AB84" i="3"/>
  <c r="I117" i="3"/>
  <c r="Y117" i="3" s="1"/>
  <c r="P9" i="3"/>
  <c r="AB17" i="3"/>
  <c r="Q9" i="3"/>
  <c r="M50" i="3"/>
  <c r="AA217" i="3"/>
  <c r="AB25" i="3"/>
  <c r="AB31" i="3"/>
  <c r="N54" i="3"/>
  <c r="AB11" i="3"/>
  <c r="AB21" i="3"/>
  <c r="X24" i="3"/>
  <c r="AB29" i="3"/>
  <c r="L37" i="3"/>
  <c r="T37" i="3"/>
  <c r="N50" i="3"/>
  <c r="P54" i="3"/>
  <c r="M83" i="3"/>
  <c r="Y108" i="3"/>
  <c r="K247" i="3"/>
  <c r="AA247" i="3" s="1"/>
  <c r="K281" i="3"/>
  <c r="AA281" i="3" s="1"/>
  <c r="L24" i="3"/>
  <c r="Y25" i="3"/>
  <c r="L247" i="3"/>
  <c r="AB247" i="3" s="1"/>
  <c r="L281" i="3"/>
  <c r="AB281" i="3" s="1"/>
  <c r="K141" i="5" l="1"/>
  <c r="N256" i="5"/>
  <c r="N30" i="5"/>
  <c r="U151" i="5"/>
  <c r="T141" i="5"/>
  <c r="U141" i="5" s="1"/>
  <c r="U137" i="5"/>
  <c r="T123" i="5"/>
  <c r="I4" i="3"/>
  <c r="L4" i="3"/>
  <c r="AA37" i="3"/>
  <c r="Y24" i="3"/>
  <c r="S47" i="3"/>
  <c r="R4" i="3"/>
  <c r="S4" i="3"/>
  <c r="X4" i="3"/>
  <c r="Y37" i="3"/>
  <c r="I47" i="3"/>
  <c r="I367" i="3" s="1"/>
  <c r="Z37" i="3"/>
  <c r="P4" i="3"/>
  <c r="AB4" i="3" s="1"/>
  <c r="J47" i="3"/>
  <c r="O10" i="3"/>
  <c r="O9" i="3" s="1"/>
  <c r="O4" i="3" s="1"/>
  <c r="AB37" i="3"/>
  <c r="K47" i="3"/>
  <c r="W367" i="3"/>
  <c r="AB10" i="3"/>
  <c r="O78" i="3"/>
  <c r="AA78" i="3" s="1"/>
  <c r="Y11" i="3"/>
  <c r="Z83" i="3"/>
  <c r="Z24" i="3"/>
  <c r="Z10" i="3"/>
  <c r="AA25" i="3"/>
  <c r="K24" i="3"/>
  <c r="V367" i="3"/>
  <c r="R47" i="3"/>
  <c r="P78" i="3"/>
  <c r="P77" i="3" s="1"/>
  <c r="AB9" i="3"/>
  <c r="AA49" i="3"/>
  <c r="O48" i="3"/>
  <c r="Z9" i="3"/>
  <c r="J4" i="3"/>
  <c r="Z50" i="3"/>
  <c r="N49" i="3"/>
  <c r="N53" i="3"/>
  <c r="Z53" i="3" s="1"/>
  <c r="Z54" i="3"/>
  <c r="Q4" i="3"/>
  <c r="T77" i="3"/>
  <c r="AB82" i="3"/>
  <c r="Y50" i="3"/>
  <c r="M49" i="3"/>
  <c r="Q48" i="3"/>
  <c r="Y53" i="3"/>
  <c r="Z78" i="3"/>
  <c r="N77" i="3"/>
  <c r="Z77" i="3" s="1"/>
  <c r="Y83" i="3"/>
  <c r="M82" i="3"/>
  <c r="AB49" i="3"/>
  <c r="T48" i="3"/>
  <c r="AB24" i="3"/>
  <c r="AB54" i="3"/>
  <c r="P53" i="3"/>
  <c r="L47" i="3"/>
  <c r="M9" i="3"/>
  <c r="M4" i="3" s="1"/>
  <c r="Y10" i="3"/>
  <c r="Y78" i="3"/>
  <c r="Q77" i="3"/>
  <c r="K7" i="5" l="1"/>
  <c r="N141" i="5"/>
  <c r="T122" i="5"/>
  <c r="U123" i="5"/>
  <c r="N29" i="5"/>
  <c r="S367" i="3"/>
  <c r="AA10" i="3"/>
  <c r="Z4" i="3"/>
  <c r="R367" i="3"/>
  <c r="X367" i="3"/>
  <c r="AA9" i="3"/>
  <c r="AA24" i="3"/>
  <c r="K4" i="3"/>
  <c r="O77" i="3"/>
  <c r="AA77" i="3" s="1"/>
  <c r="AB78" i="3"/>
  <c r="AA48" i="3"/>
  <c r="Y4" i="3"/>
  <c r="T47" i="3"/>
  <c r="T367" i="3" s="1"/>
  <c r="AB77" i="3"/>
  <c r="L367" i="3"/>
  <c r="Q47" i="3"/>
  <c r="Q367" i="3" s="1"/>
  <c r="J367" i="3"/>
  <c r="AB53" i="3"/>
  <c r="P48" i="3"/>
  <c r="Y82" i="3"/>
  <c r="M77" i="3"/>
  <c r="Y77" i="3" s="1"/>
  <c r="Z49" i="3"/>
  <c r="N48" i="3"/>
  <c r="Y49" i="3"/>
  <c r="M48" i="3"/>
  <c r="Y9" i="3"/>
  <c r="N7" i="5" l="1"/>
  <c r="N8" i="5"/>
  <c r="U122" i="5"/>
  <c r="T29" i="5"/>
  <c r="O47" i="3"/>
  <c r="O367" i="3" s="1"/>
  <c r="AA4" i="3"/>
  <c r="K367" i="3"/>
  <c r="M47" i="3"/>
  <c r="Y48" i="3"/>
  <c r="P47" i="3"/>
  <c r="AB48" i="3"/>
  <c r="N47" i="3"/>
  <c r="Z48" i="3"/>
  <c r="U29" i="5" l="1"/>
  <c r="T8" i="5"/>
  <c r="AA367" i="3"/>
  <c r="AA47" i="3"/>
  <c r="M367" i="3"/>
  <c r="Y367" i="3" s="1"/>
  <c r="Y47" i="3"/>
  <c r="N367" i="3"/>
  <c r="Z367" i="3" s="1"/>
  <c r="Z47" i="3"/>
  <c r="P367" i="3"/>
  <c r="AB367" i="3" s="1"/>
  <c r="AB47" i="3"/>
  <c r="T7" i="5" l="1"/>
  <c r="U7" i="5" s="1"/>
  <c r="U8" i="5"/>
  <c r="U134" i="1"/>
  <c r="U133" i="1"/>
  <c r="U132" i="1"/>
  <c r="U127" i="1"/>
  <c r="U126" i="1"/>
  <c r="S217" i="1"/>
  <c r="U248" i="1"/>
  <c r="U249" i="1"/>
  <c r="U252" i="1"/>
  <c r="Q49" i="1"/>
  <c r="Q48" i="1"/>
  <c r="Q51" i="1"/>
  <c r="Q52" i="1"/>
  <c r="Q54" i="1"/>
  <c r="Q55" i="1"/>
  <c r="Q65" i="1"/>
  <c r="Q68" i="1"/>
  <c r="P141" i="1"/>
  <c r="Q153" i="1"/>
  <c r="P153" i="1"/>
  <c r="Q159" i="1"/>
  <c r="Q160" i="1"/>
  <c r="Q163" i="1"/>
  <c r="N123" i="1"/>
  <c r="O125" i="1"/>
  <c r="O124" i="1" s="1"/>
  <c r="N125" i="1"/>
  <c r="N124" i="1" s="1"/>
  <c r="N122" i="1" s="1"/>
  <c r="R7" i="1"/>
  <c r="T217" i="1"/>
  <c r="S29" i="1"/>
  <c r="T153" i="1"/>
  <c r="S45" i="1" l="1"/>
  <c r="N7" i="1" l="1"/>
  <c r="U159" i="1"/>
  <c r="U160" i="1"/>
  <c r="Q249" i="1"/>
  <c r="Q248" i="1"/>
  <c r="R141" i="1"/>
  <c r="K7" i="1"/>
  <c r="K47" i="1"/>
  <c r="K46" i="1"/>
  <c r="K29" i="1"/>
  <c r="K64" i="1"/>
  <c r="N153" i="1"/>
  <c r="N151" i="1" s="1"/>
  <c r="M153" i="1"/>
  <c r="L153" i="1"/>
  <c r="M151" i="1"/>
  <c r="L151" i="1"/>
  <c r="K153" i="1"/>
  <c r="U163" i="1"/>
  <c r="U217" i="1"/>
  <c r="P217" i="1"/>
  <c r="N217" i="1"/>
  <c r="P91" i="1"/>
  <c r="Q91" i="1"/>
  <c r="O91" i="1"/>
  <c r="O55" i="1"/>
  <c r="O52" i="1"/>
  <c r="O49" i="1"/>
  <c r="P34" i="1"/>
  <c r="Q34" i="1"/>
  <c r="O34" i="1"/>
  <c r="U301" i="1" l="1"/>
  <c r="N301" i="1"/>
  <c r="T300" i="1"/>
  <c r="S300" i="1"/>
  <c r="R300" i="1"/>
  <c r="Q300" i="1"/>
  <c r="P300" i="1"/>
  <c r="O300" i="1"/>
  <c r="M300" i="1"/>
  <c r="L300" i="1"/>
  <c r="K300" i="1"/>
  <c r="U299" i="1"/>
  <c r="N299" i="1"/>
  <c r="U298" i="1"/>
  <c r="N298" i="1"/>
  <c r="U297" i="1"/>
  <c r="N297" i="1"/>
  <c r="T296" i="1"/>
  <c r="U296" i="1" s="1"/>
  <c r="S296" i="1"/>
  <c r="S295" i="1" s="1"/>
  <c r="R296" i="1"/>
  <c r="R295" i="1" s="1"/>
  <c r="Q296" i="1"/>
  <c r="Q295" i="1" s="1"/>
  <c r="P296" i="1"/>
  <c r="P295" i="1" s="1"/>
  <c r="P281" i="1" s="1"/>
  <c r="O296" i="1"/>
  <c r="O295" i="1" s="1"/>
  <c r="O281" i="1" s="1"/>
  <c r="M296" i="1"/>
  <c r="N296" i="1" s="1"/>
  <c r="L296" i="1"/>
  <c r="K296" i="1"/>
  <c r="K295" i="1" s="1"/>
  <c r="T295" i="1"/>
  <c r="M295" i="1"/>
  <c r="L295" i="1"/>
  <c r="U294" i="1"/>
  <c r="N294" i="1"/>
  <c r="U293" i="1"/>
  <c r="N293" i="1"/>
  <c r="U292" i="1"/>
  <c r="N292" i="1"/>
  <c r="U291" i="1"/>
  <c r="N291" i="1"/>
  <c r="U290" i="1"/>
  <c r="N290" i="1"/>
  <c r="U289" i="1"/>
  <c r="N289" i="1"/>
  <c r="U288" i="1"/>
  <c r="N288" i="1"/>
  <c r="U287" i="1"/>
  <c r="N287" i="1"/>
  <c r="U286" i="1"/>
  <c r="N286" i="1"/>
  <c r="T285" i="1"/>
  <c r="U285" i="1" s="1"/>
  <c r="S285" i="1"/>
  <c r="R285" i="1"/>
  <c r="R281" i="1" s="1"/>
  <c r="Q285" i="1"/>
  <c r="P285" i="1"/>
  <c r="O285" i="1"/>
  <c r="M285" i="1"/>
  <c r="L285" i="1"/>
  <c r="K285" i="1"/>
  <c r="K281" i="1" s="1"/>
  <c r="U284" i="1"/>
  <c r="N284" i="1"/>
  <c r="U283" i="1"/>
  <c r="N283" i="1"/>
  <c r="T282" i="1"/>
  <c r="S282" i="1"/>
  <c r="U282" i="1" s="1"/>
  <c r="R282" i="1"/>
  <c r="Q282" i="1"/>
  <c r="Q281" i="1" s="1"/>
  <c r="P282" i="1"/>
  <c r="O282" i="1"/>
  <c r="M282" i="1"/>
  <c r="L282" i="1"/>
  <c r="L281" i="1" s="1"/>
  <c r="K282" i="1"/>
  <c r="U280" i="1"/>
  <c r="N280" i="1"/>
  <c r="U279" i="1"/>
  <c r="N279" i="1"/>
  <c r="U278" i="1"/>
  <c r="N278" i="1"/>
  <c r="U277" i="1"/>
  <c r="N277" i="1"/>
  <c r="U276" i="1"/>
  <c r="N276" i="1"/>
  <c r="U275" i="1"/>
  <c r="N275" i="1"/>
  <c r="U274" i="1"/>
  <c r="N274" i="1"/>
  <c r="T273" i="1"/>
  <c r="U273" i="1" s="1"/>
  <c r="S273" i="1"/>
  <c r="R273" i="1"/>
  <c r="Q273" i="1"/>
  <c r="P273" i="1"/>
  <c r="O273" i="1"/>
  <c r="M273" i="1"/>
  <c r="M269" i="1" s="1"/>
  <c r="L273" i="1"/>
  <c r="K273" i="1"/>
  <c r="N273" i="1" s="1"/>
  <c r="U272" i="1"/>
  <c r="N272" i="1"/>
  <c r="U271" i="1"/>
  <c r="N271" i="1"/>
  <c r="T270" i="1"/>
  <c r="S270" i="1"/>
  <c r="R270" i="1"/>
  <c r="Q270" i="1"/>
  <c r="P270" i="1"/>
  <c r="O270" i="1"/>
  <c r="M270" i="1"/>
  <c r="L270" i="1"/>
  <c r="K270" i="1"/>
  <c r="S269" i="1"/>
  <c r="R269" i="1"/>
  <c r="O269" i="1"/>
  <c r="U268" i="1"/>
  <c r="N268" i="1"/>
  <c r="U267" i="1"/>
  <c r="N267" i="1"/>
  <c r="U266" i="1"/>
  <c r="N266" i="1"/>
  <c r="U265" i="1"/>
  <c r="N265" i="1"/>
  <c r="U264" i="1"/>
  <c r="N264" i="1"/>
  <c r="U263" i="1"/>
  <c r="N263" i="1"/>
  <c r="U262" i="1"/>
  <c r="N262" i="1"/>
  <c r="T261" i="1"/>
  <c r="S261" i="1"/>
  <c r="R261" i="1"/>
  <c r="Q261" i="1"/>
  <c r="P261" i="1"/>
  <c r="O261" i="1"/>
  <c r="M261" i="1"/>
  <c r="L261" i="1"/>
  <c r="L257" i="1" s="1"/>
  <c r="K261" i="1"/>
  <c r="N261" i="1" s="1"/>
  <c r="U260" i="1"/>
  <c r="N260" i="1"/>
  <c r="U259" i="1"/>
  <c r="N259" i="1"/>
  <c r="T258" i="1"/>
  <c r="S258" i="1"/>
  <c r="R258" i="1"/>
  <c r="Q258" i="1"/>
  <c r="P258" i="1"/>
  <c r="O258" i="1"/>
  <c r="M258" i="1"/>
  <c r="L258" i="1"/>
  <c r="N258" i="1" s="1"/>
  <c r="K258" i="1"/>
  <c r="R257" i="1"/>
  <c r="Q257" i="1"/>
  <c r="M257" i="1"/>
  <c r="N255" i="1"/>
  <c r="N254" i="1"/>
  <c r="N253" i="1"/>
  <c r="N252" i="1"/>
  <c r="N251" i="1"/>
  <c r="N250" i="1"/>
  <c r="N249" i="1"/>
  <c r="N248" i="1"/>
  <c r="T247" i="1"/>
  <c r="S247" i="1"/>
  <c r="R247" i="1"/>
  <c r="Q247" i="1"/>
  <c r="Q243" i="1" s="1"/>
  <c r="P247" i="1"/>
  <c r="P243" i="1" s="1"/>
  <c r="O247" i="1"/>
  <c r="M247" i="1"/>
  <c r="L247" i="1"/>
  <c r="L243" i="1" s="1"/>
  <c r="K247" i="1"/>
  <c r="N246" i="1"/>
  <c r="N245" i="1"/>
  <c r="T244" i="1"/>
  <c r="S244" i="1"/>
  <c r="R244" i="1"/>
  <c r="R243" i="1" s="1"/>
  <c r="Q244" i="1"/>
  <c r="P244" i="1"/>
  <c r="O244" i="1"/>
  <c r="M244" i="1"/>
  <c r="L244" i="1"/>
  <c r="K244" i="1"/>
  <c r="M243" i="1"/>
  <c r="N242" i="1"/>
  <c r="N241" i="1"/>
  <c r="T240" i="1"/>
  <c r="S240" i="1"/>
  <c r="R240" i="1"/>
  <c r="Q240" i="1"/>
  <c r="P240" i="1"/>
  <c r="O240" i="1"/>
  <c r="M240" i="1"/>
  <c r="L240" i="1"/>
  <c r="K240" i="1"/>
  <c r="N239" i="1"/>
  <c r="N238" i="1"/>
  <c r="N237" i="1"/>
  <c r="T236" i="1"/>
  <c r="S236" i="1"/>
  <c r="R236" i="1"/>
  <c r="R235" i="1" s="1"/>
  <c r="Q236" i="1"/>
  <c r="Q235" i="1" s="1"/>
  <c r="P236" i="1"/>
  <c r="P235" i="1" s="1"/>
  <c r="O236" i="1"/>
  <c r="O235" i="1" s="1"/>
  <c r="M236" i="1"/>
  <c r="M235" i="1" s="1"/>
  <c r="L236" i="1"/>
  <c r="K236" i="1"/>
  <c r="T235" i="1"/>
  <c r="L235" i="1"/>
  <c r="K235" i="1"/>
  <c r="N234" i="1"/>
  <c r="N233" i="1"/>
  <c r="N232" i="1"/>
  <c r="T231" i="1"/>
  <c r="S231" i="1"/>
  <c r="R231" i="1"/>
  <c r="Q231" i="1"/>
  <c r="P231" i="1"/>
  <c r="O231" i="1"/>
  <c r="M231" i="1"/>
  <c r="L231" i="1"/>
  <c r="K231" i="1"/>
  <c r="N230" i="1"/>
  <c r="N229" i="1"/>
  <c r="N228" i="1"/>
  <c r="N227" i="1"/>
  <c r="N226" i="1"/>
  <c r="N225" i="1"/>
  <c r="N224" i="1"/>
  <c r="N223" i="1"/>
  <c r="T222" i="1"/>
  <c r="S222" i="1"/>
  <c r="R222" i="1"/>
  <c r="Q222" i="1"/>
  <c r="P222" i="1"/>
  <c r="O222" i="1"/>
  <c r="M222" i="1"/>
  <c r="L222" i="1"/>
  <c r="K222" i="1"/>
  <c r="N221" i="1"/>
  <c r="N220" i="1"/>
  <c r="N219" i="1"/>
  <c r="T218" i="1"/>
  <c r="S218" i="1"/>
  <c r="R218" i="1"/>
  <c r="Q218" i="1"/>
  <c r="P218" i="1"/>
  <c r="O218" i="1"/>
  <c r="M218" i="1"/>
  <c r="L218" i="1"/>
  <c r="K218" i="1"/>
  <c r="N216" i="1"/>
  <c r="N215" i="1"/>
  <c r="T214" i="1"/>
  <c r="S214" i="1"/>
  <c r="R214" i="1"/>
  <c r="Q214" i="1"/>
  <c r="P214" i="1"/>
  <c r="O214" i="1"/>
  <c r="M214" i="1"/>
  <c r="L214" i="1"/>
  <c r="K214" i="1"/>
  <c r="N212" i="1"/>
  <c r="N211" i="1"/>
  <c r="N210" i="1"/>
  <c r="N209" i="1"/>
  <c r="N208" i="1"/>
  <c r="T207" i="1"/>
  <c r="S207" i="1"/>
  <c r="R207" i="1"/>
  <c r="R206" i="1" s="1"/>
  <c r="Q207" i="1"/>
  <c r="Q206" i="1" s="1"/>
  <c r="P207" i="1"/>
  <c r="O207" i="1"/>
  <c r="O206" i="1" s="1"/>
  <c r="M207" i="1"/>
  <c r="M206" i="1" s="1"/>
  <c r="L207" i="1"/>
  <c r="L206" i="1" s="1"/>
  <c r="K207" i="1"/>
  <c r="K206" i="1" s="1"/>
  <c r="T206" i="1"/>
  <c r="P206" i="1"/>
  <c r="N205" i="1"/>
  <c r="N204" i="1"/>
  <c r="N203" i="1"/>
  <c r="N202" i="1"/>
  <c r="N201" i="1"/>
  <c r="N200" i="1"/>
  <c r="T199" i="1"/>
  <c r="S199" i="1"/>
  <c r="R199" i="1"/>
  <c r="R195" i="1" s="1"/>
  <c r="Q199" i="1"/>
  <c r="P199" i="1"/>
  <c r="O199" i="1"/>
  <c r="M199" i="1"/>
  <c r="L199" i="1"/>
  <c r="K199" i="1"/>
  <c r="N198" i="1"/>
  <c r="N197" i="1"/>
  <c r="T196" i="1"/>
  <c r="S196" i="1"/>
  <c r="R196" i="1"/>
  <c r="Q196" i="1"/>
  <c r="P196" i="1"/>
  <c r="O196" i="1"/>
  <c r="M196" i="1"/>
  <c r="L196" i="1"/>
  <c r="L195" i="1" s="1"/>
  <c r="K196" i="1"/>
  <c r="N193" i="1"/>
  <c r="N192" i="1"/>
  <c r="N191" i="1"/>
  <c r="N190" i="1"/>
  <c r="T189" i="1"/>
  <c r="T188" i="1" s="1"/>
  <c r="S189" i="1"/>
  <c r="S188" i="1" s="1"/>
  <c r="R189" i="1"/>
  <c r="R188" i="1" s="1"/>
  <c r="Q189" i="1"/>
  <c r="Q188" i="1" s="1"/>
  <c r="P189" i="1"/>
  <c r="P188" i="1" s="1"/>
  <c r="O189" i="1"/>
  <c r="O188" i="1" s="1"/>
  <c r="M189" i="1"/>
  <c r="M188" i="1" s="1"/>
  <c r="L189" i="1"/>
  <c r="L188" i="1" s="1"/>
  <c r="K189" i="1"/>
  <c r="K188" i="1" s="1"/>
  <c r="N187" i="1"/>
  <c r="N186" i="1"/>
  <c r="N185" i="1"/>
  <c r="N184" i="1"/>
  <c r="N183" i="1"/>
  <c r="N182" i="1"/>
  <c r="N181" i="1"/>
  <c r="N180" i="1"/>
  <c r="N179" i="1"/>
  <c r="N178" i="1"/>
  <c r="N177" i="1"/>
  <c r="N176" i="1"/>
  <c r="N175" i="1"/>
  <c r="N174" i="1"/>
  <c r="N173" i="1"/>
  <c r="N172" i="1"/>
  <c r="T171" i="1"/>
  <c r="S171" i="1"/>
  <c r="R171" i="1"/>
  <c r="Q171" i="1"/>
  <c r="P171" i="1"/>
  <c r="P170" i="1" s="1"/>
  <c r="O171" i="1"/>
  <c r="O170" i="1" s="1"/>
  <c r="O154" i="1" s="1"/>
  <c r="O153" i="1" s="1"/>
  <c r="O151" i="1" s="1"/>
  <c r="M171" i="1"/>
  <c r="M170" i="1" s="1"/>
  <c r="M154" i="1" s="1"/>
  <c r="L171" i="1"/>
  <c r="K171" i="1"/>
  <c r="T170" i="1"/>
  <c r="R170" i="1"/>
  <c r="Q170" i="1"/>
  <c r="L170" i="1"/>
  <c r="N169" i="1"/>
  <c r="T168" i="1"/>
  <c r="S168" i="1"/>
  <c r="R168" i="1"/>
  <c r="Q168" i="1"/>
  <c r="P168" i="1"/>
  <c r="O168" i="1"/>
  <c r="M168" i="1"/>
  <c r="L168" i="1"/>
  <c r="K168" i="1"/>
  <c r="N167" i="1"/>
  <c r="N166" i="1"/>
  <c r="N165" i="1"/>
  <c r="N164" i="1"/>
  <c r="N163" i="1"/>
  <c r="N162" i="1"/>
  <c r="N161" i="1"/>
  <c r="P161" i="1" s="1"/>
  <c r="P158" i="1" s="1"/>
  <c r="N160" i="1"/>
  <c r="N159" i="1"/>
  <c r="T158" i="1"/>
  <c r="S158" i="1"/>
  <c r="U158" i="1" s="1"/>
  <c r="R158" i="1"/>
  <c r="Q158" i="1"/>
  <c r="O158" i="1"/>
  <c r="M158" i="1"/>
  <c r="L158" i="1"/>
  <c r="K158" i="1"/>
  <c r="N158" i="1" s="1"/>
  <c r="N157" i="1"/>
  <c r="N156" i="1"/>
  <c r="N155" i="1"/>
  <c r="N152" i="1"/>
  <c r="N150" i="1"/>
  <c r="T149" i="1"/>
  <c r="S149" i="1"/>
  <c r="R149" i="1"/>
  <c r="Q149" i="1"/>
  <c r="P149" i="1"/>
  <c r="O149" i="1"/>
  <c r="M149" i="1"/>
  <c r="L149" i="1"/>
  <c r="K149" i="1"/>
  <c r="N148" i="1"/>
  <c r="T147" i="1"/>
  <c r="S147" i="1"/>
  <c r="S144" i="1" s="1"/>
  <c r="R147" i="1"/>
  <c r="Q147" i="1"/>
  <c r="Q144" i="1" s="1"/>
  <c r="Q143" i="1" s="1"/>
  <c r="Q142" i="1" s="1"/>
  <c r="P147" i="1"/>
  <c r="P144" i="1" s="1"/>
  <c r="O147" i="1"/>
  <c r="O144" i="1" s="1"/>
  <c r="O143" i="1" s="1"/>
  <c r="O142" i="1" s="1"/>
  <c r="M147" i="1"/>
  <c r="L147" i="1"/>
  <c r="L144" i="1" s="1"/>
  <c r="K147" i="1"/>
  <c r="K144" i="1" s="1"/>
  <c r="N146" i="1"/>
  <c r="N145" i="1"/>
  <c r="T144" i="1"/>
  <c r="R144" i="1"/>
  <c r="M144" i="1"/>
  <c r="N140" i="1"/>
  <c r="N139" i="1"/>
  <c r="N138" i="1"/>
  <c r="T137" i="1"/>
  <c r="S137" i="1"/>
  <c r="R137" i="1"/>
  <c r="Q137" i="1"/>
  <c r="P137" i="1"/>
  <c r="O137" i="1"/>
  <c r="O123" i="1" s="1"/>
  <c r="O122" i="1" s="1"/>
  <c r="O29" i="1" s="1"/>
  <c r="M137" i="1"/>
  <c r="L137" i="1"/>
  <c r="N137" i="1"/>
  <c r="N136" i="1"/>
  <c r="N135" i="1"/>
  <c r="P135" i="1" s="1"/>
  <c r="N134" i="1"/>
  <c r="N133" i="1"/>
  <c r="N132" i="1"/>
  <c r="T131" i="1"/>
  <c r="T130" i="1" s="1"/>
  <c r="S131" i="1"/>
  <c r="R131" i="1"/>
  <c r="Q131" i="1"/>
  <c r="P131" i="1"/>
  <c r="P130" i="1" s="1"/>
  <c r="O131" i="1"/>
  <c r="O130" i="1" s="1"/>
  <c r="M131" i="1"/>
  <c r="L131" i="1"/>
  <c r="L130" i="1" s="1"/>
  <c r="K131" i="1"/>
  <c r="K130" i="1" s="1"/>
  <c r="R130" i="1"/>
  <c r="Q130" i="1"/>
  <c r="M130" i="1"/>
  <c r="N129" i="1"/>
  <c r="N128" i="1"/>
  <c r="O128" i="1" s="1"/>
  <c r="N127" i="1"/>
  <c r="O127" i="1" s="1"/>
  <c r="N126" i="1"/>
  <c r="O126" i="1" s="1"/>
  <c r="T125" i="1"/>
  <c r="S125" i="1"/>
  <c r="S124" i="1" s="1"/>
  <c r="R125" i="1"/>
  <c r="R124" i="1" s="1"/>
  <c r="Q125" i="1"/>
  <c r="P125" i="1"/>
  <c r="P124" i="1" s="1"/>
  <c r="M125" i="1"/>
  <c r="M124" i="1" s="1"/>
  <c r="L125" i="1"/>
  <c r="L124" i="1" s="1"/>
  <c r="K125" i="1"/>
  <c r="K124" i="1" s="1"/>
  <c r="Q124" i="1"/>
  <c r="Q123" i="1" s="1"/>
  <c r="Q122" i="1" s="1"/>
  <c r="N121" i="1"/>
  <c r="N120" i="1"/>
  <c r="T119" i="1"/>
  <c r="S119" i="1"/>
  <c r="R119" i="1"/>
  <c r="Q119" i="1"/>
  <c r="P119" i="1"/>
  <c r="O119" i="1"/>
  <c r="M119" i="1"/>
  <c r="L119" i="1"/>
  <c r="K119" i="1"/>
  <c r="N118" i="1"/>
  <c r="N117" i="1"/>
  <c r="T116" i="1"/>
  <c r="S116" i="1"/>
  <c r="R116" i="1"/>
  <c r="Q116" i="1"/>
  <c r="P116" i="1"/>
  <c r="O116" i="1"/>
  <c r="M116" i="1"/>
  <c r="L116" i="1"/>
  <c r="K116" i="1"/>
  <c r="N115" i="1"/>
  <c r="N114" i="1"/>
  <c r="T113" i="1"/>
  <c r="S113" i="1"/>
  <c r="R113" i="1"/>
  <c r="Q113" i="1"/>
  <c r="P113" i="1"/>
  <c r="O113" i="1"/>
  <c r="M113" i="1"/>
  <c r="L113" i="1"/>
  <c r="K113" i="1"/>
  <c r="N112" i="1"/>
  <c r="N111" i="1"/>
  <c r="T110" i="1"/>
  <c r="S110" i="1"/>
  <c r="R110" i="1"/>
  <c r="Q110" i="1"/>
  <c r="P110" i="1"/>
  <c r="O110" i="1"/>
  <c r="M110" i="1"/>
  <c r="L110" i="1"/>
  <c r="K110" i="1"/>
  <c r="N108" i="1"/>
  <c r="N107" i="1"/>
  <c r="T106" i="1"/>
  <c r="S106" i="1"/>
  <c r="R106" i="1"/>
  <c r="Q106" i="1"/>
  <c r="P106" i="1"/>
  <c r="O106" i="1"/>
  <c r="M106" i="1"/>
  <c r="L106" i="1"/>
  <c r="K106" i="1"/>
  <c r="N105" i="1"/>
  <c r="N104" i="1"/>
  <c r="T103" i="1"/>
  <c r="S103" i="1"/>
  <c r="R103" i="1"/>
  <c r="Q103" i="1"/>
  <c r="P103" i="1"/>
  <c r="O103" i="1"/>
  <c r="M103" i="1"/>
  <c r="L103" i="1"/>
  <c r="K103" i="1"/>
  <c r="N102" i="1"/>
  <c r="N101" i="1"/>
  <c r="T100" i="1"/>
  <c r="S100" i="1"/>
  <c r="R100" i="1"/>
  <c r="Q100" i="1"/>
  <c r="Q99" i="1" s="1"/>
  <c r="Q98" i="1" s="1"/>
  <c r="P100" i="1"/>
  <c r="O100" i="1"/>
  <c r="M100" i="1"/>
  <c r="L100" i="1"/>
  <c r="K100" i="1"/>
  <c r="N95" i="1"/>
  <c r="N94" i="1"/>
  <c r="T93" i="1"/>
  <c r="S93" i="1"/>
  <c r="R93" i="1"/>
  <c r="Q93" i="1"/>
  <c r="P93" i="1"/>
  <c r="O93" i="1"/>
  <c r="M93" i="1"/>
  <c r="N93" i="1" s="1"/>
  <c r="L93" i="1"/>
  <c r="K93" i="1"/>
  <c r="N92" i="1"/>
  <c r="U91" i="1"/>
  <c r="N91" i="1"/>
  <c r="T90" i="1"/>
  <c r="S90" i="1"/>
  <c r="R90" i="1"/>
  <c r="Q90" i="1"/>
  <c r="Q89" i="1" s="1"/>
  <c r="Q88" i="1" s="1"/>
  <c r="P90" i="1"/>
  <c r="P89" i="1" s="1"/>
  <c r="P88" i="1" s="1"/>
  <c r="O90" i="1"/>
  <c r="O89" i="1" s="1"/>
  <c r="O88" i="1" s="1"/>
  <c r="M90" i="1"/>
  <c r="M89" i="1" s="1"/>
  <c r="L90" i="1"/>
  <c r="L89" i="1" s="1"/>
  <c r="L88" i="1" s="1"/>
  <c r="K90" i="1"/>
  <c r="N90" i="1" s="1"/>
  <c r="S89" i="1"/>
  <c r="S88" i="1" s="1"/>
  <c r="S8" i="1" s="1"/>
  <c r="R89" i="1"/>
  <c r="K89" i="1"/>
  <c r="R88" i="1"/>
  <c r="N87" i="1"/>
  <c r="N86" i="1"/>
  <c r="T85" i="1"/>
  <c r="S85" i="1"/>
  <c r="R85" i="1"/>
  <c r="Q85" i="1"/>
  <c r="P85" i="1"/>
  <c r="O85" i="1"/>
  <c r="M85" i="1"/>
  <c r="L85" i="1"/>
  <c r="K85" i="1"/>
  <c r="N84" i="1"/>
  <c r="N83" i="1"/>
  <c r="T82" i="1"/>
  <c r="S82" i="1"/>
  <c r="R82" i="1"/>
  <c r="Q82" i="1"/>
  <c r="P82" i="1"/>
  <c r="O82" i="1"/>
  <c r="M82" i="1"/>
  <c r="L82" i="1"/>
  <c r="K82" i="1"/>
  <c r="N81" i="1"/>
  <c r="N80" i="1"/>
  <c r="T79" i="1"/>
  <c r="S79" i="1"/>
  <c r="R79" i="1"/>
  <c r="Q79" i="1"/>
  <c r="P79" i="1"/>
  <c r="O79" i="1"/>
  <c r="M79" i="1"/>
  <c r="L79" i="1"/>
  <c r="K79" i="1"/>
  <c r="N78" i="1"/>
  <c r="N77" i="1"/>
  <c r="T76" i="1"/>
  <c r="S76" i="1"/>
  <c r="R76" i="1"/>
  <c r="Q76" i="1"/>
  <c r="P76" i="1"/>
  <c r="O76" i="1"/>
  <c r="M76" i="1"/>
  <c r="L76" i="1"/>
  <c r="K76" i="1"/>
  <c r="N76" i="1" s="1"/>
  <c r="N75" i="1"/>
  <c r="N74" i="1"/>
  <c r="T73" i="1"/>
  <c r="S73" i="1"/>
  <c r="R73" i="1"/>
  <c r="Q73" i="1"/>
  <c r="P73" i="1"/>
  <c r="O73" i="1"/>
  <c r="M73" i="1"/>
  <c r="L73" i="1"/>
  <c r="K73" i="1"/>
  <c r="N72" i="1"/>
  <c r="N71" i="1"/>
  <c r="T70" i="1"/>
  <c r="S70" i="1"/>
  <c r="R70" i="1"/>
  <c r="Q70" i="1"/>
  <c r="P70" i="1"/>
  <c r="O70" i="1"/>
  <c r="M70" i="1"/>
  <c r="L70" i="1"/>
  <c r="K70" i="1"/>
  <c r="N69" i="1"/>
  <c r="U68" i="1"/>
  <c r="N68" i="1"/>
  <c r="T67" i="1"/>
  <c r="S67" i="1"/>
  <c r="R67" i="1"/>
  <c r="Q67" i="1"/>
  <c r="P67" i="1"/>
  <c r="O67" i="1"/>
  <c r="M67" i="1"/>
  <c r="L67" i="1"/>
  <c r="K67" i="1"/>
  <c r="N67" i="1" s="1"/>
  <c r="N66" i="1"/>
  <c r="U65" i="1"/>
  <c r="N65" i="1"/>
  <c r="T64" i="1"/>
  <c r="S64" i="1"/>
  <c r="R64" i="1"/>
  <c r="Q64" i="1"/>
  <c r="P64" i="1"/>
  <c r="O64" i="1"/>
  <c r="M64" i="1"/>
  <c r="L64" i="1"/>
  <c r="N64" i="1"/>
  <c r="N62" i="1"/>
  <c r="N61" i="1"/>
  <c r="T60" i="1"/>
  <c r="S60" i="1"/>
  <c r="R60" i="1"/>
  <c r="Q60" i="1"/>
  <c r="P60" i="1"/>
  <c r="O60" i="1"/>
  <c r="M60" i="1"/>
  <c r="L60" i="1"/>
  <c r="K60" i="1"/>
  <c r="N59" i="1"/>
  <c r="N58" i="1"/>
  <c r="T57" i="1"/>
  <c r="S57" i="1"/>
  <c r="R57" i="1"/>
  <c r="Q57" i="1"/>
  <c r="P57" i="1"/>
  <c r="O57" i="1"/>
  <c r="M57" i="1"/>
  <c r="L57" i="1"/>
  <c r="K57" i="1"/>
  <c r="N56" i="1"/>
  <c r="U55" i="1"/>
  <c r="N55" i="1"/>
  <c r="T54" i="1"/>
  <c r="S54" i="1"/>
  <c r="R54" i="1"/>
  <c r="P54" i="1"/>
  <c r="O54" i="1"/>
  <c r="M54" i="1"/>
  <c r="L54" i="1"/>
  <c r="K54" i="1"/>
  <c r="N54" i="1" s="1"/>
  <c r="N53" i="1"/>
  <c r="U52" i="1"/>
  <c r="N52" i="1"/>
  <c r="T51" i="1"/>
  <c r="S51" i="1"/>
  <c r="R51" i="1"/>
  <c r="P51" i="1"/>
  <c r="O51" i="1"/>
  <c r="M51" i="1"/>
  <c r="L51" i="1"/>
  <c r="K51" i="1"/>
  <c r="N50" i="1"/>
  <c r="U49" i="1"/>
  <c r="N49" i="1"/>
  <c r="P48" i="1" s="1"/>
  <c r="T48" i="1"/>
  <c r="U48" i="1" s="1"/>
  <c r="S48" i="1"/>
  <c r="R48" i="1"/>
  <c r="O48" i="1"/>
  <c r="M48" i="1"/>
  <c r="L48" i="1"/>
  <c r="K48" i="1"/>
  <c r="L47" i="1"/>
  <c r="L46" i="1" s="1"/>
  <c r="N44" i="1"/>
  <c r="N43" i="1"/>
  <c r="T42" i="1"/>
  <c r="S42" i="1"/>
  <c r="R42" i="1"/>
  <c r="Q42" i="1"/>
  <c r="P42" i="1"/>
  <c r="O42" i="1"/>
  <c r="M42" i="1"/>
  <c r="L42" i="1"/>
  <c r="K42" i="1"/>
  <c r="N41" i="1"/>
  <c r="N40" i="1"/>
  <c r="T39" i="1"/>
  <c r="S39" i="1"/>
  <c r="R39" i="1"/>
  <c r="Q39" i="1"/>
  <c r="P39" i="1"/>
  <c r="O39" i="1"/>
  <c r="M39" i="1"/>
  <c r="L39" i="1"/>
  <c r="K39" i="1"/>
  <c r="N38" i="1"/>
  <c r="N37" i="1"/>
  <c r="T36" i="1"/>
  <c r="S36" i="1"/>
  <c r="R36" i="1"/>
  <c r="M36" i="1"/>
  <c r="L36" i="1"/>
  <c r="K36" i="1"/>
  <c r="N36" i="1" s="1"/>
  <c r="N35" i="1"/>
  <c r="U34" i="1"/>
  <c r="N34" i="1"/>
  <c r="T33" i="1"/>
  <c r="S33" i="1"/>
  <c r="U33" i="1" s="1"/>
  <c r="R33" i="1"/>
  <c r="Q33" i="1"/>
  <c r="P33" i="1"/>
  <c r="O33" i="1"/>
  <c r="M33" i="1"/>
  <c r="L33" i="1"/>
  <c r="K33" i="1"/>
  <c r="N33" i="1" s="1"/>
  <c r="N28" i="1"/>
  <c r="N27" i="1"/>
  <c r="T26" i="1"/>
  <c r="S26" i="1"/>
  <c r="R26" i="1"/>
  <c r="Q26" i="1"/>
  <c r="P26" i="1"/>
  <c r="O26" i="1"/>
  <c r="M26" i="1"/>
  <c r="L26" i="1"/>
  <c r="K26" i="1"/>
  <c r="N25" i="1"/>
  <c r="N24" i="1"/>
  <c r="T23" i="1"/>
  <c r="S23" i="1"/>
  <c r="R23" i="1"/>
  <c r="Q23" i="1"/>
  <c r="P23" i="1"/>
  <c r="O23" i="1"/>
  <c r="M23" i="1"/>
  <c r="L23" i="1"/>
  <c r="K23" i="1"/>
  <c r="N22" i="1"/>
  <c r="N21" i="1"/>
  <c r="T20" i="1"/>
  <c r="S20" i="1"/>
  <c r="R20" i="1"/>
  <c r="Q20" i="1"/>
  <c r="P20" i="1"/>
  <c r="O20" i="1"/>
  <c r="M20" i="1"/>
  <c r="L20" i="1"/>
  <c r="K20" i="1"/>
  <c r="N19" i="1"/>
  <c r="P19" i="1" s="1"/>
  <c r="P17" i="1" s="1"/>
  <c r="U18" i="1"/>
  <c r="N18" i="1"/>
  <c r="T17" i="1"/>
  <c r="S17" i="1"/>
  <c r="R17" i="1"/>
  <c r="Q17" i="1"/>
  <c r="O17" i="1"/>
  <c r="M17" i="1"/>
  <c r="L17" i="1"/>
  <c r="K17" i="1"/>
  <c r="N16" i="1"/>
  <c r="N15" i="1"/>
  <c r="T14" i="1"/>
  <c r="S14" i="1"/>
  <c r="Q14" i="1"/>
  <c r="P14" i="1"/>
  <c r="O14" i="1"/>
  <c r="M14" i="1"/>
  <c r="L14" i="1"/>
  <c r="K14" i="1"/>
  <c r="N13" i="1"/>
  <c r="N12" i="1"/>
  <c r="T11" i="1"/>
  <c r="S11" i="1"/>
  <c r="R11" i="1"/>
  <c r="Q11" i="1"/>
  <c r="P11" i="1"/>
  <c r="O11" i="1"/>
  <c r="M11" i="1"/>
  <c r="L11" i="1"/>
  <c r="K11" i="1"/>
  <c r="O243" i="1" l="1"/>
  <c r="N17" i="1"/>
  <c r="N222" i="1"/>
  <c r="Q213" i="1"/>
  <c r="S235" i="1"/>
  <c r="N236" i="1"/>
  <c r="R213" i="1"/>
  <c r="O213" i="1"/>
  <c r="N168" i="1"/>
  <c r="L154" i="1"/>
  <c r="P154" i="1"/>
  <c r="P151" i="1" s="1"/>
  <c r="S195" i="1"/>
  <c r="M195" i="1"/>
  <c r="M194" i="1" s="1"/>
  <c r="O195" i="1"/>
  <c r="O194" i="1" s="1"/>
  <c r="M143" i="1"/>
  <c r="M142" i="1" s="1"/>
  <c r="R143" i="1"/>
  <c r="R142" i="1" s="1"/>
  <c r="S143" i="1"/>
  <c r="S142" i="1" s="1"/>
  <c r="P99" i="1"/>
  <c r="P98" i="1" s="1"/>
  <c r="P97" i="1" s="1"/>
  <c r="N100" i="1"/>
  <c r="T99" i="1"/>
  <c r="T98" i="1" s="1"/>
  <c r="L99" i="1"/>
  <c r="L98" i="1" s="1"/>
  <c r="L97" i="1" s="1"/>
  <c r="N103" i="1"/>
  <c r="R99" i="1"/>
  <c r="R98" i="1" s="1"/>
  <c r="R97" i="1" s="1"/>
  <c r="Q97" i="1"/>
  <c r="N110" i="1"/>
  <c r="N113" i="1"/>
  <c r="P109" i="1"/>
  <c r="P96" i="1" s="1"/>
  <c r="L109" i="1"/>
  <c r="Q109" i="1"/>
  <c r="N73" i="1"/>
  <c r="P63" i="1"/>
  <c r="Q47" i="1"/>
  <c r="Q46" i="1" s="1"/>
  <c r="R32" i="1"/>
  <c r="R31" i="1" s="1"/>
  <c r="R30" i="1" s="1"/>
  <c r="M32" i="1"/>
  <c r="M31" i="1" s="1"/>
  <c r="M30" i="1" s="1"/>
  <c r="L32" i="1"/>
  <c r="L31" i="1" s="1"/>
  <c r="L30" i="1" s="1"/>
  <c r="N14" i="1"/>
  <c r="T10" i="1"/>
  <c r="T9" i="1" s="1"/>
  <c r="L10" i="1"/>
  <c r="L9" i="1" s="1"/>
  <c r="P10" i="1"/>
  <c r="P9" i="1" s="1"/>
  <c r="N206" i="1"/>
  <c r="R194" i="1"/>
  <c r="Q154" i="1"/>
  <c r="Q151" i="1" s="1"/>
  <c r="S130" i="1"/>
  <c r="S123" i="1" s="1"/>
  <c r="R123" i="1"/>
  <c r="R122" i="1" s="1"/>
  <c r="P123" i="1"/>
  <c r="P122" i="1" s="1"/>
  <c r="L123" i="1"/>
  <c r="L122" i="1" s="1"/>
  <c r="K123" i="1"/>
  <c r="K122" i="1" s="1"/>
  <c r="N130" i="1"/>
  <c r="U125" i="1"/>
  <c r="Q63" i="1"/>
  <c r="U64" i="1"/>
  <c r="U54" i="1"/>
  <c r="U51" i="1"/>
  <c r="N51" i="1"/>
  <c r="K32" i="1"/>
  <c r="K31" i="1" s="1"/>
  <c r="K30" i="1" s="1"/>
  <c r="S281" i="1"/>
  <c r="L269" i="1"/>
  <c r="P257" i="1"/>
  <c r="P256" i="1" s="1"/>
  <c r="Q269" i="1"/>
  <c r="Q256" i="1" s="1"/>
  <c r="N300" i="1"/>
  <c r="U300" i="1"/>
  <c r="N285" i="1"/>
  <c r="U295" i="1"/>
  <c r="P269" i="1"/>
  <c r="K213" i="1"/>
  <c r="N218" i="1"/>
  <c r="N231" i="1"/>
  <c r="N240" i="1"/>
  <c r="P213" i="1"/>
  <c r="N199" i="1"/>
  <c r="N207" i="1"/>
  <c r="K195" i="1"/>
  <c r="L194" i="1"/>
  <c r="N188" i="1"/>
  <c r="Q195" i="1"/>
  <c r="Q194" i="1" s="1"/>
  <c r="N144" i="1"/>
  <c r="K143" i="1"/>
  <c r="P143" i="1"/>
  <c r="P142" i="1" s="1"/>
  <c r="N149" i="1"/>
  <c r="T143" i="1"/>
  <c r="M99" i="1"/>
  <c r="M98" i="1" s="1"/>
  <c r="M97" i="1" s="1"/>
  <c r="R109" i="1"/>
  <c r="N119" i="1"/>
  <c r="N85" i="1"/>
  <c r="T63" i="1"/>
  <c r="R63" i="1"/>
  <c r="N70" i="1"/>
  <c r="N79" i="1"/>
  <c r="R47" i="1"/>
  <c r="R46" i="1" s="1"/>
  <c r="T47" i="1"/>
  <c r="T46" i="1" s="1"/>
  <c r="P47" i="1"/>
  <c r="P46" i="1" s="1"/>
  <c r="N57" i="1"/>
  <c r="N39" i="1"/>
  <c r="T32" i="1"/>
  <c r="T31" i="1" s="1"/>
  <c r="T30" i="1" s="1"/>
  <c r="S32" i="1"/>
  <c r="S31" i="1" s="1"/>
  <c r="S30" i="1" s="1"/>
  <c r="N42" i="1"/>
  <c r="Q10" i="1"/>
  <c r="Q9" i="1" s="1"/>
  <c r="R10" i="1"/>
  <c r="R9" i="1" s="1"/>
  <c r="N26" i="1"/>
  <c r="K10" i="1"/>
  <c r="K9" i="1" s="1"/>
  <c r="S10" i="1"/>
  <c r="S9" i="1" s="1"/>
  <c r="N11" i="1"/>
  <c r="O10" i="1"/>
  <c r="O9" i="1" s="1"/>
  <c r="N23" i="1"/>
  <c r="N20" i="1"/>
  <c r="U17" i="1"/>
  <c r="N89" i="1"/>
  <c r="K88" i="1"/>
  <c r="S170" i="1"/>
  <c r="T213" i="1"/>
  <c r="Q37" i="1"/>
  <c r="Q36" i="1" s="1"/>
  <c r="Q32" i="1" s="1"/>
  <c r="Q31" i="1" s="1"/>
  <c r="Q30" i="1" s="1"/>
  <c r="P37" i="1"/>
  <c r="P36" i="1" s="1"/>
  <c r="P32" i="1" s="1"/>
  <c r="P31" i="1" s="1"/>
  <c r="P30" i="1" s="1"/>
  <c r="O37" i="1"/>
  <c r="O36" i="1" s="1"/>
  <c r="O32" i="1" s="1"/>
  <c r="O31" i="1" s="1"/>
  <c r="O30" i="1" s="1"/>
  <c r="R256" i="1"/>
  <c r="L256" i="1"/>
  <c r="N48" i="1"/>
  <c r="M47" i="1"/>
  <c r="M46" i="1" s="1"/>
  <c r="S47" i="1"/>
  <c r="S46" i="1" s="1"/>
  <c r="N60" i="1"/>
  <c r="K63" i="1"/>
  <c r="K45" i="1" s="1"/>
  <c r="K8" i="1" s="1"/>
  <c r="O63" i="1"/>
  <c r="S63" i="1"/>
  <c r="M88" i="1"/>
  <c r="K99" i="1"/>
  <c r="O99" i="1"/>
  <c r="O98" i="1" s="1"/>
  <c r="O97" i="1" s="1"/>
  <c r="S243" i="1"/>
  <c r="U90" i="1"/>
  <c r="T89" i="1"/>
  <c r="T154" i="1"/>
  <c r="T257" i="1"/>
  <c r="U261" i="1"/>
  <c r="M10" i="1"/>
  <c r="M9" i="1" s="1"/>
  <c r="L63" i="1"/>
  <c r="L45" i="1" s="1"/>
  <c r="M109" i="1"/>
  <c r="K170" i="1"/>
  <c r="N171" i="1"/>
  <c r="O47" i="1"/>
  <c r="O46" i="1" s="1"/>
  <c r="M63" i="1"/>
  <c r="N82" i="1"/>
  <c r="K243" i="1"/>
  <c r="N244" i="1"/>
  <c r="N270" i="1"/>
  <c r="K269" i="1"/>
  <c r="N269" i="1" s="1"/>
  <c r="U270" i="1"/>
  <c r="T269" i="1"/>
  <c r="U269" i="1" s="1"/>
  <c r="T281" i="1"/>
  <c r="U281" i="1" s="1"/>
  <c r="K109" i="1"/>
  <c r="O109" i="1"/>
  <c r="S109" i="1"/>
  <c r="M123" i="1"/>
  <c r="M122" i="1" s="1"/>
  <c r="L213" i="1"/>
  <c r="M281" i="1"/>
  <c r="M256" i="1" s="1"/>
  <c r="U67" i="1"/>
  <c r="S99" i="1"/>
  <c r="S98" i="1" s="1"/>
  <c r="S97" i="1" s="1"/>
  <c r="N116" i="1"/>
  <c r="T124" i="1"/>
  <c r="N131" i="1"/>
  <c r="N147" i="1"/>
  <c r="R154" i="1"/>
  <c r="R153" i="1" s="1"/>
  <c r="R151" i="1" s="1"/>
  <c r="S206" i="1"/>
  <c r="M213" i="1"/>
  <c r="N214" i="1"/>
  <c r="N247" i="1"/>
  <c r="T243" i="1"/>
  <c r="U247" i="1"/>
  <c r="K257" i="1"/>
  <c r="O257" i="1"/>
  <c r="O256" i="1" s="1"/>
  <c r="U258" i="1"/>
  <c r="S257" i="1"/>
  <c r="S256" i="1" s="1"/>
  <c r="N295" i="1"/>
  <c r="N106" i="1"/>
  <c r="T109" i="1"/>
  <c r="L143" i="1"/>
  <c r="L142" i="1" s="1"/>
  <c r="N189" i="1"/>
  <c r="N196" i="1"/>
  <c r="P195" i="1"/>
  <c r="P194" i="1" s="1"/>
  <c r="T195" i="1"/>
  <c r="U214" i="1"/>
  <c r="S213" i="1"/>
  <c r="U213" i="1" s="1"/>
  <c r="N235" i="1"/>
  <c r="N282" i="1"/>
  <c r="S154" i="1" l="1"/>
  <c r="N195" i="1"/>
  <c r="K194" i="1"/>
  <c r="N194" i="1" s="1"/>
  <c r="O141" i="1"/>
  <c r="M141" i="1"/>
  <c r="N143" i="1"/>
  <c r="Q96" i="1"/>
  <c r="L96" i="1"/>
  <c r="L29" i="1" s="1"/>
  <c r="L8" i="1" s="1"/>
  <c r="R96" i="1"/>
  <c r="P45" i="1"/>
  <c r="P29" i="1" s="1"/>
  <c r="P8" i="1" s="1"/>
  <c r="P7" i="1" s="1"/>
  <c r="Q45" i="1"/>
  <c r="N32" i="1"/>
  <c r="S194" i="1"/>
  <c r="U47" i="1"/>
  <c r="Q141" i="1"/>
  <c r="N243" i="1"/>
  <c r="K142" i="1"/>
  <c r="N142" i="1" s="1"/>
  <c r="T142" i="1"/>
  <c r="M96" i="1"/>
  <c r="R45" i="1"/>
  <c r="U63" i="1"/>
  <c r="U32" i="1"/>
  <c r="U31" i="1"/>
  <c r="N31" i="1"/>
  <c r="T194" i="1"/>
  <c r="U243" i="1"/>
  <c r="N281" i="1"/>
  <c r="N109" i="1"/>
  <c r="U46" i="1"/>
  <c r="T45" i="1"/>
  <c r="O96" i="1"/>
  <c r="N46" i="1"/>
  <c r="N88" i="1"/>
  <c r="N30" i="1"/>
  <c r="N9" i="1"/>
  <c r="K256" i="1"/>
  <c r="N256" i="1" s="1"/>
  <c r="N257" i="1"/>
  <c r="U124" i="1"/>
  <c r="T123" i="1"/>
  <c r="T97" i="1"/>
  <c r="M45" i="1"/>
  <c r="N47" i="1"/>
  <c r="U30" i="1"/>
  <c r="O45" i="1"/>
  <c r="N170" i="1"/>
  <c r="K154" i="1"/>
  <c r="N63" i="1"/>
  <c r="L141" i="1"/>
  <c r="S96" i="1"/>
  <c r="N213" i="1"/>
  <c r="T256" i="1"/>
  <c r="U257" i="1"/>
  <c r="U89" i="1"/>
  <c r="T88" i="1"/>
  <c r="U88" i="1" s="1"/>
  <c r="K98" i="1"/>
  <c r="N99" i="1"/>
  <c r="N10" i="1"/>
  <c r="Q7" i="1" l="1"/>
  <c r="S153" i="1"/>
  <c r="S151" i="1" s="1"/>
  <c r="S141" i="1" s="1"/>
  <c r="S7" i="1" s="1"/>
  <c r="U154" i="1"/>
  <c r="R29" i="1"/>
  <c r="R8" i="1" s="1"/>
  <c r="Q29" i="1"/>
  <c r="Q8" i="1" s="1"/>
  <c r="M29" i="1"/>
  <c r="M8" i="1" s="1"/>
  <c r="M7" i="1" s="1"/>
  <c r="N45" i="1"/>
  <c r="L7" i="1"/>
  <c r="O8" i="1"/>
  <c r="O7" i="1" s="1"/>
  <c r="T96" i="1"/>
  <c r="U123" i="1"/>
  <c r="T122" i="1"/>
  <c r="N98" i="1"/>
  <c r="K97" i="1"/>
  <c r="T151" i="1"/>
  <c r="N154" i="1"/>
  <c r="U45" i="1"/>
  <c r="T29" i="1" l="1"/>
  <c r="U29" i="1" s="1"/>
  <c r="U122" i="1"/>
  <c r="U153" i="1"/>
  <c r="K151" i="1"/>
  <c r="N97" i="1"/>
  <c r="K96" i="1"/>
  <c r="U151" i="1"/>
  <c r="T141" i="1"/>
  <c r="U141" i="1" l="1"/>
  <c r="T8" i="1"/>
  <c r="T7" i="1" s="1"/>
  <c r="N96" i="1"/>
  <c r="K141" i="1"/>
  <c r="N141" i="1" s="1"/>
  <c r="U7" i="1" l="1"/>
  <c r="U8" i="1"/>
  <c r="N29" i="1"/>
  <c r="N8" i="1" l="1"/>
</calcChain>
</file>

<file path=xl/sharedStrings.xml><?xml version="1.0" encoding="utf-8"?>
<sst xmlns="http://schemas.openxmlformats.org/spreadsheetml/2006/main" count="5280" uniqueCount="595">
  <si>
    <t xml:space="preserve"> INFORME DE EJECUCION PRESUPUESTAL DE INGRESOS </t>
  </si>
  <si>
    <t>CORPORACIÓN AUTÓMA REGIONAL DE XXXXX</t>
  </si>
  <si>
    <t xml:space="preserve">RECURSOS VIGENCIA :  </t>
  </si>
  <si>
    <t>(1)
ESTRUCTURA RENTISTICA</t>
  </si>
  <si>
    <t>(2)
CONCEPTO</t>
  </si>
  <si>
    <t>(3)
PROYECTADO PLAN FINANCIERO</t>
  </si>
  <si>
    <t>MODIFICACIONES</t>
  </si>
  <si>
    <t xml:space="preserve">(6)
APROPIACIÓN FINAL
(3+4-5)
</t>
  </si>
  <si>
    <t>DISTRIBUCIÓN</t>
  </si>
  <si>
    <t>(11)
DERECHOS POR COBRAR</t>
  </si>
  <si>
    <t>(12)
RECAUDO
EFECTIVO</t>
  </si>
  <si>
    <t>(13)
% DE RECAUDO</t>
  </si>
  <si>
    <t>(14)
OBSERVACIONES</t>
  </si>
  <si>
    <t>DEFINICIÓN</t>
  </si>
  <si>
    <t>SOPORTE LEGAL</t>
  </si>
  <si>
    <t>NIVEL ESTRUCTURAL</t>
  </si>
  <si>
    <t>NIVEL RENTISTICO</t>
  </si>
  <si>
    <t>SUBNIVEL RENTISTICO</t>
  </si>
  <si>
    <t>CONCEPTO</t>
  </si>
  <si>
    <t>NIVEL 1</t>
  </si>
  <si>
    <t>NIVEL 2</t>
  </si>
  <si>
    <t>NIVEL 3</t>
  </si>
  <si>
    <t>NIVEL 4</t>
  </si>
  <si>
    <t>NIVEL 5</t>
  </si>
  <si>
    <t>(4)
ADICIÓN</t>
  </si>
  <si>
    <t>(5)
REDUCCIÓN</t>
  </si>
  <si>
    <t>(7)
FUNCIONAMIENTO</t>
  </si>
  <si>
    <t>(8)
INVERSIÓN</t>
  </si>
  <si>
    <t>(9)
FCA</t>
  </si>
  <si>
    <t>(10)
SERVICIO A LA DEUDA</t>
  </si>
  <si>
    <t>1</t>
  </si>
  <si>
    <t>Ingresos</t>
  </si>
  <si>
    <t>Los ingresos son recursos monetarios recaudados en una vigencia fiscal por quienes corresponda administrarlos según la ley.
Se consideran ingresos las entradas de caja efectivas, en moneda nacional, que incrementan las disponibilidades para el gasto. Así, se deben cumplir las siguientes condiciones para reconocer una transacción como ingreso:
1.	Afectación efectiva de caja. Los ingresos se reconocen bajo el principio de caja. Es decir, cuando hay desembolso de los recursos a favor de las entidades beneficiarias.
2.	La afectación de caja se produce en moneda nacional.
3.	Respaldo de un gasto. No se reconocen como ingresos aquellas entradas efectivas de caja que no están habilitadas para realizar gastos.</t>
  </si>
  <si>
    <t>-</t>
  </si>
  <si>
    <t>01</t>
  </si>
  <si>
    <t>Ingresos Corrientes</t>
  </si>
  <si>
    <t>Se reconocen por su regularidad, además se caracterizan porque: i) su base de cálculo y su trayectoria histórica permiten estimar con cierto grado de certidumbre el volumen de ingresos; ii) si bien pueden constituir una base aproximada, esta sirve de referente para la elaboración del presupuesto anual.</t>
  </si>
  <si>
    <t>Ingresos tributarios</t>
  </si>
  <si>
    <t>Son aquellos establecidos como impuestos y estampillas por la ley. Estos representan la obligación de hacer un pago, sin que exista una retribución particular por parte del Estado.</t>
  </si>
  <si>
    <t>Corte Constitucional, Sentencia C-545/1994.</t>
  </si>
  <si>
    <t>Impuestos directos</t>
  </si>
  <si>
    <t>Son aquellos que gravan directamente los ingresos o el patrimonio de las personas naturales y jurídicas, es decir, recaen sobre la capacidad económica de los sujetos. En los impuestos directos se identifica al contribuyente respectivo, y se conoce su capacidad de pago,  mediante las informaciones relativas a sus rentas y patrimonio.</t>
  </si>
  <si>
    <t>Corte Constitucional, Sentencia C- 426/2005.</t>
  </si>
  <si>
    <t>Sobretasa ambiental - Peajes</t>
  </si>
  <si>
    <t xml:space="preserve">la Sobretasa Ambiental se creó como un mecanismo de compensación a la afectación y deterioro derivado de las vías del orden nacional actualmente construidas y que llegaren a construirse, próximas o situadas en Areas de Conservación y Protección Municipal, sitios de Ramsar o Humedales de Importancia Internacional definidos en la Ley 357 de 1997 y Reservas de Biosfera, así como sus respectivas Zonas de Amortiguación de conformidad con los criterios técnicos que para el efecto establezca el Ministerio de Ambiente, Vivienda y Desarrollo Territorial. </t>
  </si>
  <si>
    <t>Ley 981 de 2005 modificada por Ley 1718 de 2014 y Ley 1753 de 2015</t>
  </si>
  <si>
    <t>Sobretasa ambiental - Peajes (vigencia actual)</t>
  </si>
  <si>
    <t>02</t>
  </si>
  <si>
    <t>Sobretasa ambiental - Peajes (vigencia anterior)</t>
  </si>
  <si>
    <t>Participación de intereses de mora sobre la sobretasa ambiental-peajes</t>
  </si>
  <si>
    <t>Son las transferencias de recursos de los intereses recaudados por la mora en el pago de la sobretasa ambiental. Los intereses que se causen por mora en el pago del Impuesto Predial Unificado, también se causan para el pago y transferencia de la sobretasa ambiental.</t>
  </si>
  <si>
    <t>Decreto Reglamentario 1339 de 1994, artículo 2.</t>
  </si>
  <si>
    <t>Participación de intereses de mora sobre la sobretasa ambiental-peajes (vigencia actual)</t>
  </si>
  <si>
    <t>Participación de intereses de mora sobre la sobretasa ambiental-peajes (vigencia anterior)</t>
  </si>
  <si>
    <t>Participación de la sobretasa ambiental - Corporaciones Autónomas Regionales</t>
  </si>
  <si>
    <t xml:space="preserve">Son las transferencias de recursos de la sobretasa ambiental para las Corporaciones Autónomas Regionales (Art. 1. Decreto 1339 de 1994).  De acuerdo con el Artículo 44 de la Ley 99 de 1993, el giro de estos recursos debe realizarse de forma trimestral y excepcionalmente, por anualidades antes del 30 de marzo de cada año siguiente al periodo de recaudo. </t>
  </si>
  <si>
    <t>Ley  99 de 1993, art. 44; Decreto 1339 de 1994, art.1</t>
  </si>
  <si>
    <t>Participación de la sobretasa ambiental - Corporaciones Autónomas Regionales (vigencia actual)</t>
  </si>
  <si>
    <t>Participación de la sobretasa ambiental - Corporaciones Autónomas Regionales (vigencia anterior)</t>
  </si>
  <si>
    <t>Participación del porcentaje ambiental - Corporaciones Autónomas Regionales</t>
  </si>
  <si>
    <t>Participación del porcentaje ambiental - Corporaciones Autónomas Regionales (vigencia actual)</t>
  </si>
  <si>
    <t>Participación del porcentaje ambiental - Corporaciones Autónomas Regionales (vigencia anterior)</t>
  </si>
  <si>
    <t>03</t>
  </si>
  <si>
    <t>Participación de intereses de mora sobre la sobretasa ambiental</t>
  </si>
  <si>
    <t>Participación de intereses de mora sobre la sobretasa ambiental (vigencia actual)</t>
  </si>
  <si>
    <t>Participación de intereses de mora sobre la sobretasa ambiental (vigencia anterior)</t>
  </si>
  <si>
    <t>04</t>
  </si>
  <si>
    <t>Participación de intereses de mora sobre el porcentaje ambiental</t>
  </si>
  <si>
    <t>Participación de intereses de mora sobre el porcentaje ambiental (vigencia actual)</t>
  </si>
  <si>
    <t>Participación de intereses de mora sobre el porcentaje ambiental (vigencia anterior)</t>
  </si>
  <si>
    <t>Ingresos no tributarios</t>
  </si>
  <si>
    <t>Son los ingresos corrientes que por ley no están definidos como impuestos y comprenderán las tasas y las multas. Los ingresos no tributarios se clasifican en: 
1) Contribuciones 
2) Tasas y derechos administrativos 
3) Multas, sanciones e intereses de mora 
4) Derechos económicos por uso de recursos naturales 
5) Venta de bienes y servicios 
6) Transferencias corrientes
7) Participación y derechos de monopolio</t>
  </si>
  <si>
    <t>Decreto 111 de 1996, art. 27</t>
  </si>
  <si>
    <t>Contribuciones</t>
  </si>
  <si>
    <t xml:space="preserve">Las contribuciones son “las cargas fiscales al patrimonio particular, sustentadas en la potestad tributaria del Estado”. Las contribuciones corresponden a “la recuperación de los costos de los servicios que les presten o participación en los beneficios que les proporcionen”. El principio de legalidad del tributo se extiende a las contribuciones, razón por cual y como establece la Constitución Política, el método de definición de costos y beneficios y su forma de reparto deben ser definidos por Ley. Asimismo, la ley, ordenanza o acuerdo, debe definir los sujetos pasivos y activos, y la base gravable aplicable a la contribución. Sin embargo, la ley puede dar potestad administrativa a las autoridades para que fijen la tarifa que cobren a los contribuyentes. La unica excepción al principio de legalidad del tributo son las contribuciones especiales, las cuales no están definidas como contribuciones, pero de acuerdo con sentencia emitida por la Corte Constitucional, se ajusta a su definición.
</t>
  </si>
  <si>
    <t xml:space="preserve">Corte Constitucional, Sentencia C-545/1994.
Constitución política Art. 338 </t>
  </si>
  <si>
    <t>Contribuciones diversas</t>
  </si>
  <si>
    <t>Las contribuciones diversas comprenden los ingresos por concepto de las demás contribuciones que no se clasifican dentro de las demás categorías de contribuciones descritas anteriormente, es decir, a las contribuciones sociales 1-01-02-01-001, contribuciones inherentes a la nómina 1-01-02-01-002, contribuciones especiales 1-01-02-01-003, contribuciones parafiscales, agropecuarias y pesqueras 1-01-02-01-004.</t>
  </si>
  <si>
    <t>Contribución sector eléctrico</t>
  </si>
  <si>
    <t>Son los recursos por contribución del sector eléctrico a las que se refiere el artículo 45 de la Ley 99 de 1993. De acuerdo con este artículo, las empresas generadoras de energía hidroeléctrica cuya potencia nominal supera los 10.000 kilovatios, deben transferir el 6% de las ventas brutas de energia por generación propia de acuerdo con las distribuciones establecidas por la ley. En el caso de centrales térmicas el porcentaje de los recursos a transferir es del 4%. Los destinatarios de estos recursos son: las Corporaciones Autonómas Regionales o los Parques Nacionales Naturales que tengan jurisdicción en el área donde se encuentra localizada la cuenca hidrográfica y del área de influencia del proyecto o el área donde este ubicada la central térmica; y los municipios y distritos localizados de la cuenca que surte el embalse de las generadoras de energía hidroeléctrica o el municipio donde este ubicada la central térmica. COMPLEMENTAR PLAN DE DESARROLLO ART.289 DE 2019</t>
  </si>
  <si>
    <t xml:space="preserve"> Ley 99 de 1993, art. 45</t>
  </si>
  <si>
    <t>Contribución sector eléctrico - Hidroeléctrica</t>
  </si>
  <si>
    <t>Contribución sector eléctrico - Hidroeléctrica (vigencia actual)</t>
  </si>
  <si>
    <t>Contribución sector eléctrico - Hidroeléctrica (vigencia anterior)</t>
  </si>
  <si>
    <t>Contribución sector eléctrico - Termoeléctrica</t>
  </si>
  <si>
    <t>Contribución sector eléctrico - Termoeléctrica (vigencia actual)</t>
  </si>
  <si>
    <t>Contribución sector eléctrico - Termoeléctrica (vigencia anterior)</t>
  </si>
  <si>
    <t>Contribución sector eléctrico - Energia Alternativa</t>
  </si>
  <si>
    <t>Contribución sector eléctrico - Energia Alternativa (vigencia actual)</t>
  </si>
  <si>
    <t>Contribución sector eléctrico - Energia Alternativa (vigencia anterior)</t>
  </si>
  <si>
    <t>Participación de intereses de mora sobre contribución sector eléctrico</t>
  </si>
  <si>
    <t>Participación de intereses de mora sobre contribución sector eléctrico (vigencia actual)</t>
  </si>
  <si>
    <t>Participación de intereses de mora sobre contribución sector eléctrico (vigencia anterior)</t>
  </si>
  <si>
    <t>Tasas y derechos administrativos</t>
  </si>
  <si>
    <t>Tasas</t>
  </si>
  <si>
    <t>Tasas retributivas y compensatorias</t>
  </si>
  <si>
    <t>Tasa retributiva</t>
  </si>
  <si>
    <t xml:space="preserve">Corresponden a las tasas retributivas por la utilización directa o indirecta de la atmósfera, del agua y del suelo, para introducir o arrojar desechos o desperdicios agrícolas, mineros o industriales, aguas negras o servidas de cualquier origen, humos, vapores y sustancias nocivas que sean resultado de actividades antrópicas o propiciadas por el hombre, o actividades económicas o de servicio, sean o no lucrativas. También a las tasas para compensar los gastos de mantenimiento de la renovabilidad de los recursos naturales renovables.  </t>
  </si>
  <si>
    <t>Ley 99 de 1993, art. 42. Decreto 1390 de 2018. Decreto 1272 de 2016</t>
  </si>
  <si>
    <t>Tasa retributiva (vigencia actual)</t>
  </si>
  <si>
    <t>Tasa retributiva (vigencia anterior)</t>
  </si>
  <si>
    <t>Tasa por el uso del agua</t>
  </si>
  <si>
    <t>Recursos recibidos por concepto del uso y aprovechamiento que hacen las personas naturales, jurídicas, públicas o privadas, de las aguas que componen los recursos naturales renovables asociados a cualquier área del Sistema de Parques Nacionales Naturales. Estos recursos, están destinados por Ley al pago de los gastos de protección y renovación de los recursos hídricos.</t>
  </si>
  <si>
    <t>Ley 99 de 1993, art. 43, reglamentada por el Decreto Ley 155 de 2004</t>
  </si>
  <si>
    <t>Tasa por el uso del agua (vigencia actual)</t>
  </si>
  <si>
    <t>Tasa por el uso del agua (vigencia anterior)</t>
  </si>
  <si>
    <t>Tasa de aprovechamiento Forestal</t>
  </si>
  <si>
    <t>Tasa de aprovechamiento Forestal (vigencia actual)</t>
  </si>
  <si>
    <t>Tasa de aprovechamiento Forestal (vigencia anterior)</t>
  </si>
  <si>
    <t>Tasa compensatoria por caza de Fauna Silvestre</t>
  </si>
  <si>
    <t>se dirige a las autoridades ambientales competentes a que se refiere el artículo 2.2.9.10.1 .3, y a
léls personas naturales o jurídicas que cacen la fauna silvestre nativa en el país, en adelante denominadas usuarios</t>
  </si>
  <si>
    <t>Decreto 1272 de 2016, adiciona un capítulo al Título 9 de la Parte 2 del Libro 2 del Decreto 1076 de 2015, destinarán a la protección y renovación del recurso fauna silvestre, lo cual comprende actividades tales como la formulación e implementación de planes y programas de conservación y de uso
sostenible de especies animales silvestres, la repoblación, el control poblacional, estrategias para el control al tráFico ilegal, la restauración de áreas de importancia faunística, entre otras, así como el monitoreo y la elaboración de estudios de investigación básica y aplicada, estas últimas prioritarias para efectos de la inversión de la tasa, teniendo en cuenta las directrices del Ministerio de Ambiente y Desarrollo Sostenible</t>
  </si>
  <si>
    <t>Tasa compensatoria por caza de Fauna Silvestre (vigencia actual)</t>
  </si>
  <si>
    <t>Tasa compensatoria por caza de Fauna Silvestre (vigencia anterior)</t>
  </si>
  <si>
    <t>05</t>
  </si>
  <si>
    <t>Otras tasas</t>
  </si>
  <si>
    <t>Otras tasas (vigencia actual)</t>
  </si>
  <si>
    <t>Otras tasas (vigencia anterior)</t>
  </si>
  <si>
    <t>Derechos Administrativos</t>
  </si>
  <si>
    <t xml:space="preserve">Corresponde a los ingresos por concepto de la venta de bienes y la prestación de servicios que realizan las entidades en desarrollo de sus funciones y competencias legales, independientemente de que las mismas estén o no relacionadas con actividades de producción, o si se venden o no a precios económicamente significativos. Las ventas de bienes y servicios se registran sin deducir los costos de su recaudo (Decreto 111 de 1996, art. 35). </t>
  </si>
  <si>
    <t>Decreto 111 de 1996, art. 35</t>
  </si>
  <si>
    <t>Evaluación de licencias, permisos, concesiones, autorizaciones y demás trámites ambientales</t>
  </si>
  <si>
    <t>Ley 633 de 2002</t>
  </si>
  <si>
    <t>Evaluación de licencias, permisos, concesiones, autorizaciones y demás trámites ambientales (vigencia actual)</t>
  </si>
  <si>
    <t>Evaluación de licencias, permisos, concesiones, autorizaciones y demás trámites ambientales (vigencia anterior)</t>
  </si>
  <si>
    <t>Seguimiento a licencias, permisos, concesiones, autorizaciones y demás trámites ambientales</t>
  </si>
  <si>
    <t>Seguimiento a licencias, permisos, concesiones, autorizaciones y demás trámites ambientales (vigencia actual)</t>
  </si>
  <si>
    <t>Seguimiento a licencias, permisos, concesiones, autorizaciones y demás trámites ambientales (vigencia anterior)</t>
  </si>
  <si>
    <t>Salvoconductos</t>
  </si>
  <si>
    <t>Salvoconductos (vigencia actual)</t>
  </si>
  <si>
    <t>Salvoconductos (vigencia anterior)</t>
  </si>
  <si>
    <t>Venta de productos forestales</t>
  </si>
  <si>
    <t>Venta de productos forestales (vigencia actual)</t>
  </si>
  <si>
    <t>Venta de productos forestales (vigencia anterior)</t>
  </si>
  <si>
    <t>Venta de Servicios de Laboratorio e Información</t>
  </si>
  <si>
    <t>Venta de Servicios de Laboratorio e Información (vigencia actual)</t>
  </si>
  <si>
    <t>Venta de Servicios de Laboratorio e Información (vigencia anterior)</t>
  </si>
  <si>
    <t>06</t>
  </si>
  <si>
    <t>Pruebas de Bombeo y Videos de Pozos</t>
  </si>
  <si>
    <t>Pruebas de Bombeo y Videos de Pozos (vigencia actual)</t>
  </si>
  <si>
    <t>Pruebas de Bombeo y Videos de Pozos (vigencia anterior)</t>
  </si>
  <si>
    <t>07</t>
  </si>
  <si>
    <t>Aprovechamientos por parques</t>
  </si>
  <si>
    <t>Aprovechamientos por parques (vigencia actual)</t>
  </si>
  <si>
    <t>Aprovechamientos por parques (vigencia anterior)</t>
  </si>
  <si>
    <t>08</t>
  </si>
  <si>
    <t>Otros servicios</t>
  </si>
  <si>
    <t>Otros servicios (vigencia actual)</t>
  </si>
  <si>
    <t>Otros servicios (vigencia anterior)</t>
  </si>
  <si>
    <t>Multas, sanciones e intereses de mora</t>
  </si>
  <si>
    <t>El recaudo por multas y sanciones es generado por penalidades pecuniarias que derivan del poder punitivo del Estado, y que se establecen por el incumplimiento de leyes o normas administrativas, con el fin de prevenir un comportamiento considerado indeseable.
Por su parte, los intereses de mora hacen referencia a aquellos que se recaudan por el resarcimiento tarifado o indemnización de los perjuicios que padece el acreedor por no tener consigo el dinero en la oportunidad debida. La mora genera que se hagan correr en contra del deudor los daños y perjuicios llamados moratorios que representan el perjuicio causado al acreedor por el retraso en la ejecución de la obligación.
Los intereses de mora se incluyen en esta cuenta debido al componente indemnizatorio reconocido en la Sentencia C-604/2012. En este sentido, al igual que las multas y sanciones, el cobro de intereses de mora se hace en parte con el fin de prevenir la reiteración de una conducta indeseable.
Las multas, sanciones e intereses moratorios se clasifican en:
1) Multas y sanciones 
2) Intereses de mora</t>
  </si>
  <si>
    <t>Ley 6 de 1992, art. 124; Decreto 410 de 1971, art. 10, 20 y 78; Decreto 393 de 2002, art. 25</t>
  </si>
  <si>
    <t>Multas y sanciones</t>
  </si>
  <si>
    <t>Recursos por concepto de penalidades pecuniarias que derivan del poder punitivo del Estado, y que se establecen con el fin de prevenir un comportamiento considerado indeseable. Vale la pena precisar que las multas y sanciones se distinguen nítidamente de las contribuciones fiscales y parafiscales, pues estas últimas son consecuencia del poder impositivo, y no punitivo, del Estado. Esta diferencia de naturaleza jurídica se articula a la diversidad de finalidades de las mismas.
Así, una multa se establece con el fin de prevenir un comportamiento considerado indeseable, mientras que una contribución es un medio para financiar los gastos del Estado.
Las multas y sanciones se desagregan de igual manera para la Nación, los establecimientos públicos, los fondos especiales y las contribuciones parafiscales.</t>
  </si>
  <si>
    <t>Sentencia C-134/2009
Decreto 1609 de 2015</t>
  </si>
  <si>
    <t>Multas ambientales</t>
  </si>
  <si>
    <t>Corresponde al pago de una suma de dinero que las autoridades ambientales imponen a quien con su acción u omisión infrinja las normas ambientales.
Las autoridades ambientales son: El Ministerio de Ambiente y Desarrollo Sostenible, la Unidad Administrativa Especial del Sistema de Parques Nacionales Naturales, las Corporaciones Autónomas Regionales y las de Desarrollo Sostenible, las Unidades Ambientales Urbanas, la Armada Nacional, así como los departamentos, municipios y distritos.  Estas autoridades están habilitadas para imponer y ejecutar las medidas preventivas y sancionatorias consagradas en la ley, sin perjuicio de las competencias legales de otras autoridades.</t>
  </si>
  <si>
    <t>Ley 1333 de 2009. Ley 99 de 1993</t>
  </si>
  <si>
    <t>Multas ambientales (vigencia actual)</t>
  </si>
  <si>
    <t>Multas ambientales (vigencia anterior)</t>
  </si>
  <si>
    <t>Intereses de mora</t>
  </si>
  <si>
    <t>Recaudo por concepto del retraso en que ha incurrido un tercero dentro de los plazos establecidos para el pago de una obligación. Los intereses de mora representan el resarcimiento tarifado o indemnización de los perjuicios que padece el acreedor por no tener consigo el dinero en la oportunidad debida.</t>
  </si>
  <si>
    <t>Sentencia C-604/2012</t>
  </si>
  <si>
    <t>Intereses de mora (vigencia actual)</t>
  </si>
  <si>
    <t>Intereses de mora (vigencia anterior)</t>
  </si>
  <si>
    <t>Venta de bienes y servicios</t>
  </si>
  <si>
    <t>Ventas de establecimientos de mercado</t>
  </si>
  <si>
    <t xml:space="preserve">Son los ingresos por ventas de bienes y servicios resultantes del desarrollo de funciones misionales de producción o comercialización. Es decir, aquellas funciones de producción o comercialización dispuestas legalmente como competencias principales de la entidad. Esta categoría se desagrega siguiendo la Clasificación Central de Productos (CPC) del DANE.
</t>
  </si>
  <si>
    <t>Agricultura, silvicultura y productos de la pesca</t>
  </si>
  <si>
    <t>Productos de la silvicultura y de la explotación forestal</t>
  </si>
  <si>
    <t>Madera en bruto</t>
  </si>
  <si>
    <t>Madera en bruto (vigencia actual)</t>
  </si>
  <si>
    <t>Madera en bruto  (vigencia anterior)</t>
  </si>
  <si>
    <t>Productos forestales diferentes a la madera</t>
  </si>
  <si>
    <t>Productos forestales diferentes a la madera (vigencia actual)</t>
  </si>
  <si>
    <t>Productos forestales diferentes a la madera  (vigencia anterior)</t>
  </si>
  <si>
    <t>Otras ventas incidentales de establecimiento de mercado</t>
  </si>
  <si>
    <t>Otras ventas incidentales de establecimiento de mercado (vigencia actual)</t>
  </si>
  <si>
    <t>Otras ventas incidentales de establecimiento de mercado (vigencia anterior)</t>
  </si>
  <si>
    <t>Ventas incidentales de establecimiento de no mercado</t>
  </si>
  <si>
    <t>Son los ingresos por ventas de bienes y servicios que no resultan del desarrollo de funciones misionales de producción o comercialización. Es decir, que la venta de dichos bienes y servicios no se relaciona con las competencias legales de la entidad. Generalmente, estas ventas de bienes y servicios tienen un carácter incidental en las entidades. Esta categoría se desagrega siguiendo la Clasificación Central de Productos (CPC) del DANE.</t>
  </si>
  <si>
    <t>Productos metálicos, maquinaria y equipo</t>
  </si>
  <si>
    <t xml:space="preserve">Son los ingresos asociados a la venta de metales básicos o productos metálicos elaborados; maquinaria  de  uso  general  o  especial;  máquinas  para  oficina  y  contabilidad;  aparatos  eléctricos; aparatos de radio, televisión y comunicaciones; aparatos médicos y equipo de transporte. </t>
  </si>
  <si>
    <t xml:space="preserve"> Clasificación Central de Productos (CPC Ver. 2.0)</t>
  </si>
  <si>
    <t>Productos metálicos, maquinaria y equipo (vigencia actual)</t>
  </si>
  <si>
    <t>Productos metálicos, maquinaria y equipo (vigencia anterior)</t>
  </si>
  <si>
    <t>Alquiler de Maquinaria y Equipos</t>
  </si>
  <si>
    <t>Alquiler de Maquinaria y Equipos (vigencia actual)</t>
  </si>
  <si>
    <t>Alquiler de Maquinaria y Equipos (vigencia anterior)</t>
  </si>
  <si>
    <t>Aprovechamiento por arriendos</t>
  </si>
  <si>
    <t>Aprovechamiento por arriendos (vigencia actual)</t>
  </si>
  <si>
    <t>Aprovechamiento por arriendos (vigencia anterior)</t>
  </si>
  <si>
    <t>Otras ventas incidentales de establecimiento no de mercado</t>
  </si>
  <si>
    <t>Otras ventas incidentales de establecimiento no de mercado (vigencia actual)</t>
  </si>
  <si>
    <t>Otras ventas incidentales de establecimiento no de mercado (vigencia anterior)</t>
  </si>
  <si>
    <t>Transferencias corrientes</t>
  </si>
  <si>
    <t>Transferencias del sector central Nacional - PGN</t>
  </si>
  <si>
    <t>Agrupación que comprende las transferencias de recursos que reciben las unidades del PGSP y cuyo origen es el sector central Nacional, entendido como el Presupuesto General de Nación.</t>
  </si>
  <si>
    <t>Aportes Nación</t>
  </si>
  <si>
    <t>Corresponde a los recursos del Presupuesto de la Nación que el gobierno transfiere a las entidades descentralizadas del orden nacional con el objeto de contribuir a la atención de sus compromisos y al cumplimiento de sus funciones.</t>
  </si>
  <si>
    <t>Aportes Nación para Funcionamiento</t>
  </si>
  <si>
    <t>Aportes de la Nación para Gastos de personal</t>
  </si>
  <si>
    <t>Aportes de la Nación para Adquisición de bienes y servicios</t>
  </si>
  <si>
    <t>Aportes de la Nación para Transferencias corrientes</t>
  </si>
  <si>
    <t>Aportes de la Nación para Inversión</t>
  </si>
  <si>
    <t>Aportes Fondo de Compensación Ambiental -FCA,</t>
  </si>
  <si>
    <t xml:space="preserve">Aportes Fondo de Compensación Ambiental -FCA, Funcionamiento </t>
  </si>
  <si>
    <t>Aportes del FCA para Gastos de personal</t>
  </si>
  <si>
    <t>Aportes del FCA para Adquisición de bienes y servicios</t>
  </si>
  <si>
    <t>Aportes del FCA para Transferencias corrientes</t>
  </si>
  <si>
    <t>Aportes inversión Fondo de Compensación Ambiental -FCA</t>
  </si>
  <si>
    <t>Aportes inversión Fondo Nacional Ambiental - FONAM</t>
  </si>
  <si>
    <t>Aportes del Sistema de Participación General de Regalias - SPGR</t>
  </si>
  <si>
    <t>Aportes del SPGR para Funcionamiento</t>
  </si>
  <si>
    <t>Aportes del SPGR para Servicio de la Deuda</t>
  </si>
  <si>
    <t>Aportes del SPGR para Inversión</t>
  </si>
  <si>
    <t>Recursos de capital</t>
  </si>
  <si>
    <t>Los recursos de capital se diferencian de los ingresos corrientes por su regularidad. Si bien el EOP no da una definición conceptual de estos recursos, la Corte Constitucional, mediante la Sentencia C-1072 de 2002, establece que los recursos de capital son aquellos “que entran a las arcas públicas de manera esporádica, no porque hagan parte de un rubro extraño, sino porque su cuantía es indeterminada, lo cual difícilmente asegura su continuidad durante amplios periodos presupuestales” (Corte Constitucional, Sentencia C-1072 de 2002).</t>
  </si>
  <si>
    <t>Disposición de activos</t>
  </si>
  <si>
    <t>Recursos que obtiene una entidad del presupuesto general del sector público provenientes del traslado de derecho y dominio parcial o total de activos con destino a la financiación del presupuesto (Ministerio de Hacienda y Crédito Público, 2011, p. 245). En el CONPES 3281 de 2004 el gobierno nacional estableció la estrategia de aprovechamiento y disposición de activos con el objetivo de “reducir la magnitud del pasivo mediante la liquidación o venta de activos del balance con los cuales se corrija de manera efectiva el déficit fiscal, con un efecto permanente en el mediano plazo” (CONPES 3281 de 2004).</t>
  </si>
  <si>
    <t>Disposición de activos no financieros</t>
  </si>
  <si>
    <t>Corresponde a los ingresos por concepto de transacciones de capital referentes a la venta de activos no financieros . Sobre estos activos se ejerce un derecho de propiedad, y generan beneficios económicos por mantenerlos o utilizarlos durante un período de tiempo. Los activos no financieros incluyen tanto activos producidos como no producidos y los productos de la propiedad intelectual.</t>
  </si>
  <si>
    <t>Disposición de activos fijos</t>
  </si>
  <si>
    <t xml:space="preserve">Ingresos por concepto de la venta de activos no financieros producidos que se utilizan de forma repetida o continua en procesos de producción por más de un año y cuyo precio es significativo para la entidad del PGSP.
En este rubro se deben registrar las mejoras mayores de los activos fijos existentes, como los edificios o los programas de informática; siempre que, estas mejoras incrementen su capacidad productiva, amplíen su vida útil o ambas cosas. Se consideran mejoras mayores aquellas que recuperan o aumentan el valor del activo fijo, como las renovaciones significativas, reconstrucciones o agrandamientos. 
</t>
  </si>
  <si>
    <t>Disposición de edificaciones y estructuras</t>
  </si>
  <si>
    <t>Ingresos por concepto de la venta de todo de edificaciones y estructuras, incluidos los accesorios y adecuaciones que forman parte integral de la estructura. Se compone de viviendas, edificios que no sean viviendas, otras estructuras y mejoras de la tierra.
Esta cuenta también incluye  los monumentos públicos, identificables por su significado histórico, nacional, regional, local, religioso o simbólico (FMI, 2014, pág. 179), los cuales se clasifican en otras estructuras.</t>
  </si>
  <si>
    <t>Disposición de maquinaria y equipo</t>
  </si>
  <si>
    <t>Ingresos por la concepto de la venta de activos como equipo de transporte, maquinaria relacionada con tecnologías de la información y las comunicaciones y otras maquinarias y equipos no clasificados en otra partida.</t>
  </si>
  <si>
    <t>Disposición de otros activos fijos</t>
  </si>
  <si>
    <t xml:space="preserve">Ingresos por la disposición de activos no mencionados en los rubros anteriores, a saber, recursos biológicos cultivados y productos de propiedad intelectual. </t>
  </si>
  <si>
    <t>Disposición de productos de la propiedad intelectual</t>
  </si>
  <si>
    <t xml:space="preserve">Ingresos por la disposición de  productos de la propiedad intelectual, los cuales son el resultado de la investigación, el desarrollo o la innovación conducente a conocimientos que pueden venderse en el mercado.  </t>
  </si>
  <si>
    <t>Disposición de activos no producidos</t>
  </si>
  <si>
    <t>Ingresos por la disposición de activos no producidos, los cuales incluyen los activos de origen natural e intangible. Los activos de origen natural son recursos naturales sobre los que se ejercen derechos de propiedad (Fondo Monetario Internacional, 2014, pág. 207).</t>
  </si>
  <si>
    <t>Disposición de  tierras y terrenos</t>
  </si>
  <si>
    <t>Ingresos por la disposición de tierras y terrenos propiamente dichas, incluyendo la cubierta de suelo y las aguas superficiales asociadas, sobre los que se han establecido derechos de propiedad y de las cuales pueden derivarse beneficios económicos para los propietarios por su posesión o uso.</t>
  </si>
  <si>
    <t>Rendimientos financieros</t>
  </si>
  <si>
    <t>Son los ingresos que se reciben las unidades del PGSP en retorno por poner ciertos activos financieros a disposición de terceros, sin trasladar el derecho o dominio, total o parcial del activo. De acuerdo con el MEFP 2014, los activos financieros son aquellos que tienen un pasivo como contrapartida, es decir, el propietario de dicho activo (acreedor) tiene derecho a recibir recursos o fondos de otra unidad institucional (deudor), de acuerdo con las condiciones del pasivo.</t>
  </si>
  <si>
    <t>Rendimientos financieros de títulos participativos</t>
  </si>
  <si>
    <t>Corresponde a los ingresos por concepto de rendimientos financieros sobre títulos participativos. Los títulos participativos otorgan al titular la calidad de copropietario e  incorporan derechos sobre los resultados obtenidos por la entidad emisora.</t>
  </si>
  <si>
    <t>Rendimientos financieros de depósitos</t>
  </si>
  <si>
    <t>Son los ingresos por rendimientos financieros de los depósitos que tengan las entidades de gobierno en las entidades vigiladas por la Superintendencia Financiera.</t>
  </si>
  <si>
    <t>Rendimientos financieros de otros depósitos</t>
  </si>
  <si>
    <t>Corresponden a los ingresos por rendimientos financieros de otros depósitos distintos a los de la Cuenta Única Nacional.</t>
  </si>
  <si>
    <t>Rendimientos financieros Ingresos tributarios</t>
  </si>
  <si>
    <t>Rendimientos financieros Impuestos directos</t>
  </si>
  <si>
    <t>Rendimientos financieros Contribuciones</t>
  </si>
  <si>
    <t>Rendimientos financieros Tasas retributivas y compensatorias</t>
  </si>
  <si>
    <t>Rendimientos financieros Tasa retributiva</t>
  </si>
  <si>
    <t>Rendimientos financierosTasa por el uso del agua</t>
  </si>
  <si>
    <t>Rendimientos financieros Tasa de aprovechamiento Forestal</t>
  </si>
  <si>
    <t>Rendimientos financieros Tasa compensatoria por caza de Fauna Silvestre</t>
  </si>
  <si>
    <t>Rendimientos financieros Otras tasas</t>
  </si>
  <si>
    <t>Rendimientos financiero Multas, sanciones e intereses de mora</t>
  </si>
  <si>
    <t>Rendimientos financiero Venta de bienes y servicios</t>
  </si>
  <si>
    <t>Rendimientos financiero Recursos de crédito externo</t>
  </si>
  <si>
    <t>Rendimientos financiero Recursos de crédito interno</t>
  </si>
  <si>
    <t>Rendimientos financieros Compensaciones</t>
  </si>
  <si>
    <t>Rendimientos financieros Compensación resguardos indígenas</t>
  </si>
  <si>
    <t>Rendimientos financieros Transferencias de capital</t>
  </si>
  <si>
    <t>Rendimientos financieros Convenios</t>
  </si>
  <si>
    <t>Rendimientos financieros  Convenios con Departamentos</t>
  </si>
  <si>
    <t xml:space="preserve">Rendimientos financieros  Convenios con Municipios </t>
  </si>
  <si>
    <t>Rendimientos financieros  Otros Convenios</t>
  </si>
  <si>
    <t>Rendimientos financieros Transferencias del sector central Nacional - PGN</t>
  </si>
  <si>
    <t>Rendimientos financieros Transferencias del sector descentralizado - Estapublicos Nacionales</t>
  </si>
  <si>
    <t>Rendimientos financieros Transferencias del sector descentralizado - Empresas Nacionales</t>
  </si>
  <si>
    <t>Rendimientos financieros Transferencias del sector central Territorial</t>
  </si>
  <si>
    <t>Rendimientos financieros Transferencias del sector descentralizado - Estapublicos Territoriales</t>
  </si>
  <si>
    <t>Rendimientos financieros Transferencias del sector descentralizado - Empresas Territoriales</t>
  </si>
  <si>
    <t>Rendimientos financieros Transferencias de esquemas asociativos</t>
  </si>
  <si>
    <t>09</t>
  </si>
  <si>
    <t>Rendimientos financieros Transferencias de órganos autónomos e independientes</t>
  </si>
  <si>
    <t>10</t>
  </si>
  <si>
    <t>Rendimientos financieros Transferencias de  privados que administran recursos públicos</t>
  </si>
  <si>
    <t>11</t>
  </si>
  <si>
    <t>Rendimientos financieros Indemnizaciones relacionadas con seguros no de vida</t>
  </si>
  <si>
    <t>12</t>
  </si>
  <si>
    <t>Rendimientos financieros Donaciones</t>
  </si>
  <si>
    <t>Rendimientos financieros de valores distintos de acciones</t>
  </si>
  <si>
    <t>Corresponde a los ingresos por concepto de rendimientos de los valores distintos a las acciones. Los valores distintos a las acciones se definen como instrumentos financieros negociables, que sirven de evidencia de la obligación de liquidarlos mediante el suministro de efectivo.</t>
  </si>
  <si>
    <t>Rendimientos financieros Intereses por préstamos</t>
  </si>
  <si>
    <t>Corresponde a los ingresos por el concepto de intereses de fondos en préstamos que tienen las entidades de gobierno. Los intereses son una forma de renta de inversión cobradas por el acreedor del préstamo.</t>
  </si>
  <si>
    <t>Recursos de crédito externo</t>
  </si>
  <si>
    <t xml:space="preserve">Comprende los recursos provenientes de operaciones de crédito público realizadas con agentes residentes fuera del país. Entiéndase por operaciones de crédito público todo acto o contrato que tienen por objeto dotar a la entidad del PGSP de recursos, bienes o servicios con plazo para su pago. </t>
  </si>
  <si>
    <t>Recursos de contratos de empréstitos externos</t>
  </si>
  <si>
    <t>Corresponde a los recursos provenientes de contratos de empréstitos externos realizados por las entidades del PGSP. Los contratos de empréstito tienen por objeto proveer a la entidad contratante (órgano del PGN, entidad territorial, órgano autónomo o particular) de recursos con plazo para su pago. Para el caso de las entidades estatales, el Decreto 1068 de 2015 reglamente los contratos de empréstitos externos.</t>
  </si>
  <si>
    <t>Decreto 1068 de 2015</t>
  </si>
  <si>
    <t>Bancos comerciales</t>
  </si>
  <si>
    <t>Comprende los recursos provenientes de los créditos adquiridos con bancos comerciales residentes fuera del país. Un banco comercial es un intermediario financiero que capta recursos de quienes tienen dinero disponible para colocarlos en manos de quienes lo necesitan</t>
  </si>
  <si>
    <t>Decreto 1068 de 2015, art. 2.2.1.2.1.2</t>
  </si>
  <si>
    <t>Entidades de fomento</t>
  </si>
  <si>
    <t>Comprende los recursos provenientes de los créditos adquiridos con entidades de fomento residentes fuera del país.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t>
  </si>
  <si>
    <t>Recursos de crédito de títulos de deuda pública externa</t>
  </si>
  <si>
    <t>Corresponde a los ingresos por emisión y colocación de bonos y demás valores de contenido crediticio y con plazo para su redención, emitidos por las entidades de gobierno en el exterior o empresas financieros y no financieras.</t>
  </si>
  <si>
    <t>Recursos de crédito de proveedores</t>
  </si>
  <si>
    <t xml:space="preserve">Comprende los créditos obtenidos con agentes residentes fuera del país,  mediante los cuales se contrata la adquisición de bienes o servicios con plazo para su pago. Esta cuenta es de uso exclusivo de la nación. No aplica para la entrega de bienes y/o servicios de manera directa por el proveedor. </t>
  </si>
  <si>
    <t>Decreto 1068 de 2015, art. 2.2.1.2.3.1</t>
  </si>
  <si>
    <t>Recursos de crédito interno</t>
  </si>
  <si>
    <t xml:space="preserve">Comprende los recursos provenientes de operaciones de crédito público que realizan las entidades del PGSP con agentes residentes en el país. Entiéndase por operaciones de crédito público todo acto o contrato que tienen por objeto dotar a la entidad (órgano del PGN, entidad territorial, órgano autónomo, empresa o particular) de recursos, bienes o servicios con plazo para su pago. </t>
  </si>
  <si>
    <t>Recursos de contratos de empréstitos internos</t>
  </si>
  <si>
    <t>Corresponde a los recursos provenientes de contratos de empréstitos internos de las entidades del PGSP. Para las entidades de gobierno, estas operaciones están reguladas por el Decreto 1068 de 2015 y el Decreto 2681 de 1993, art. 22.</t>
  </si>
  <si>
    <t>Decreto 1068 de 2015; Decreto 2681 de 1993, art. 22</t>
  </si>
  <si>
    <t>Recursos de contratos de empréstitos internos con bancos comerciales</t>
  </si>
  <si>
    <t>Corresponde a los ingresos por adquisición de deuda con aquellos bancos comerciales que ofrecen sus recursos a tasas y condiciones vigentes del mercado. Estos recursos pueden dirigirse a cualquier sector.</t>
  </si>
  <si>
    <t>Recursos de contratos de empréstitos internos con bancos comerciales públicos</t>
  </si>
  <si>
    <t>Corresponde a los ingresos por concepto de los desembolsos realizados por bancos comerciales públicos en razón de los créditos otorgados a la entidad del PGSP.</t>
  </si>
  <si>
    <t>Recursos de contratos de empréstitos internos con bancos comerciales privados</t>
  </si>
  <si>
    <t>Corresponde a los ingresos por concepto de los desembolsos realizados por bancos comerciales privados en razón de los créditos otorgados a la entidad del PGSP.</t>
  </si>
  <si>
    <t>Recursos de contratos de empréstitos internos con entidades del sector público</t>
  </si>
  <si>
    <t>Ingresos por contratación de créditos públicos con entidades del sector público, excluyendo a los bancos comerciales públicos que están en otra categoría.</t>
  </si>
  <si>
    <t>Recursos de contratos de empréstitos internos con la Nación</t>
  </si>
  <si>
    <t>Corresponde a los ingresos por desembolsos de créditos otorgados por la Nación a las entidades del gobierno (nivel nacional y subnacional). Estos créditos están sujetos a condonación según los términos pactados en los convenios de desempeño y/o en los documentos que hagan sus veces.</t>
  </si>
  <si>
    <t>Recursos de contratos de empréstitos internos con Findeter</t>
  </si>
  <si>
    <t>Corresponde a los ingresos por desembolsos de créditos realizados durante la vigencia por la Financiera de Desarrollo Territorial S.A. (FINDETER).</t>
  </si>
  <si>
    <t>Recursos de contratos de empréstitos internos con Fonade</t>
  </si>
  <si>
    <t>Corresponde a los ingresos por desembolsos de créditos realizados durante la vigencia por el Fondo Financiero de Proyectos de Desarrollo (FONADE).</t>
  </si>
  <si>
    <t>Recursos de contratos de empréstitos internos con Institutos de Desarrollo Departamental y/o Municipal</t>
  </si>
  <si>
    <t>Corresponde a los ingresos por desembolsos realizados durante la vigencia por concepto de los créditos concedidos a la entidad de gobierno por parte de los fondos o institutos de desarrollo.</t>
  </si>
  <si>
    <t>Banco de la República</t>
  </si>
  <si>
    <t>Comprende los recursos provenientes de los préstamos adquiridos con el Banco de la República, el cual tiene, entre sus funciones, ser prestamista de última instancia del Gobierno Nacional. Los créditos otorgados por el Banco de la República a la Nación sólo se permiten en casos de extrema necesidad, y deben ser aprobados por todos los miembros de la Junta directiva del Banco.</t>
  </si>
  <si>
    <t>Constitución de 1991,  art. 371</t>
  </si>
  <si>
    <t>Recursos de contratos de empréstitos internos con otras instituciones financieras y otros</t>
  </si>
  <si>
    <t xml:space="preserve">Corresponde a los ingresos por contratación de créditos con entidades financieras distintas a las mencionadas. También incluyre los montos de dinero transferidos al Tesoro Nacional por concepto de cuentas inactivas, por parte de las entidades financieras. </t>
  </si>
  <si>
    <t>Recursos de crédito de títulos de deuda pública interna</t>
  </si>
  <si>
    <t>Comprende los recursos provenientes de los títulos de deuda pública (bonos y demás valores de contenido crediticio) emitidos por las entidades de gobierno en el mercado local de capitales con plazo para su rendición</t>
  </si>
  <si>
    <t>Decreto 1068 de 2015, art. 2.2.1.3.1.</t>
  </si>
  <si>
    <t>Colocación y títulos TES clase B del Gobierno Nacional</t>
  </si>
  <si>
    <t xml:space="preserve">Comprende los recursos provenientes de la colocación de Títulos de Tesorería - TES Clase B que realiza el Gobierno Nacional mediante los mecanismos de subasta, operación convenida u operación forzosa, para financiar apropiaciones presupuestales. Los TES Clase B pueden ser administrados directamente por la Nación o ésta puede celebrar con el Banco de la República o con otras entidades nacionales o extranjeras, contratos de administración fiduciaria para la edición, emisión, colocación y garantía de los mismos.  </t>
  </si>
  <si>
    <t>Colocación y títulos TES clase B a corto plazo</t>
  </si>
  <si>
    <t xml:space="preserve">Comprende los recursos provenientes de la colocación de TES Clase B que hace el Gobierno Nacional con  el  fin de efectuar operaciones  de  tesorería,  cuando  el  vencimiento de  los mismos  excede  la respectiva vigencia fiscal. Los TES Clase B a corto plazo tienen un término no mayor a un (1) año y no menor a treinta (30) días. </t>
  </si>
  <si>
    <t>Colocación y títulos TES clase B a largo plazo</t>
  </si>
  <si>
    <t xml:space="preserve">Comprende los recursos provenientes de la colocación de TES Clase B que hace el Gobierno Nacional mediante subasta, operación forzosa u operación convenida, con el fin de financiar apropiaciones presupuestales. Los TES Clase B a largo plazo tienen un término de uno o más años calendario. </t>
  </si>
  <si>
    <t>Bonos y otros títulos emitidos por el Gobierno Nacional</t>
  </si>
  <si>
    <t xml:space="preserve">Comprende  los  recursos provenientes  de  la  colocación  de  bonos  definidos  por  ley,  y  de  títulos diferentes a los TES, que tienen un contenido crediticio con plazo para su redención. </t>
  </si>
  <si>
    <t>Bonos y otros títulos de deuda emitidos por las entidades territoriales</t>
  </si>
  <si>
    <t>Corresponde a los ingresos por emisión y colocación de bonos y demás valores de contenido crediticio y con plazo para su redención, emitidos por las entidades territoriales.</t>
  </si>
  <si>
    <t xml:space="preserve">Comprende los créditos obtenidos con agentes residentes en territorio colombiano,  mediante los cuales se contrata la adquisición de bienes o servicios con plazo para su pago. Esta cuenta es de uso exclusivo de la nación. No aplica para la entrega de bienes y/o servicios de manera directa por el proveedor. </t>
  </si>
  <si>
    <t xml:space="preserve">Transferencias de capital </t>
  </si>
  <si>
    <t>Son las transferencias de recursos que reciben las entidades del PGSP, sin ser regulares o predecibles, y sin dar ningún bien, servicio o activo como contraprestación directa. 
En oposición a las transferencias corrientes, las transferencias de capital se caracterizan por:
•	No permitir un cálculo predecible o una estimación de estos gastos
•	No son disponibilidades regulares 
•	Dependen de la discrecionalidad de la entidad que realiza la transferencia.
•	Tener un plazo limitado de vigencia</t>
  </si>
  <si>
    <t>Convenios</t>
  </si>
  <si>
    <t>Convenios con Departamentos</t>
  </si>
  <si>
    <t xml:space="preserve">Convenios con  Municipios </t>
  </si>
  <si>
    <t>Otros Convenios</t>
  </si>
  <si>
    <t>Transferencias a  órganos autónomos e independientes</t>
  </si>
  <si>
    <t>Transferencias del sector descentralizado - Estapublicos Nacionales</t>
  </si>
  <si>
    <t>Transferencias del sector descentralizado - Empresas Nacionales</t>
  </si>
  <si>
    <t>Transferencias del sector central Territorial</t>
  </si>
  <si>
    <t>Transferencias de Departamentos</t>
  </si>
  <si>
    <t xml:space="preserve">Transferencias de Municipios </t>
  </si>
  <si>
    <t>Transferencias del sector descentralizado - Estapublicos Territoriales</t>
  </si>
  <si>
    <t>Transferencias del sector descentralizado - Empresas Territoriales</t>
  </si>
  <si>
    <t>Transferencias de esquemas asociativos</t>
  </si>
  <si>
    <t>Transferencias de órganos autónomos e independientes</t>
  </si>
  <si>
    <t>Transferencias de  privados que administran recursos públicos</t>
  </si>
  <si>
    <t>Indemnizaciones relacionadas con seguros no de vida</t>
  </si>
  <si>
    <t>Son las transferencias de recursos que reciben las entidades del orden nacional y territorial por concepto de las indemnizaciones que se generan en el desarrollo de contratos de seguros no de vida, tras la ocurrencia de un siniestro.</t>
  </si>
  <si>
    <t>Donaciones</t>
  </si>
  <si>
    <t>Son las transferencias que reciben las entidades o unidades por concepto de donaciones. De acuerdo con el MHCP, son donaciones los “ingresos sin contraprestación, pero con la destinación que establezca el donante, recibidos de otros gobiernos o instituciones públicas o privadas de carácter nacional o internacional” (Ministerio de Hacienda y Crédito Público, 2011, pág. 246).</t>
  </si>
  <si>
    <t>Donaciones de gobiernos extranjeros</t>
  </si>
  <si>
    <t>Son las transferencias por concepto de donaciones que realizan los gobiernos extranjeros a las entidades o unidades.  Se consideran gobiernos extranjeros aquellos que se encuentran fuera del territorio económico colombiano y ejercen soberanía sobre un área determinada del resto del mundo.</t>
  </si>
  <si>
    <t>Donaciones de organizaciones internacionales</t>
  </si>
  <si>
    <t>Son las transferencias por concepto de donaciones que realizan las organizaciones internacionales a las entidades o unidades.  Se entiende por organizaciones internacionales aquellas que cumplen con las siguientes características (FMI, 2009, p. 71):
*Sus miembros son Estados nacionales u otros organismos internacionales cuyos miembros son Estados nacionales.
*Se establecen mediante acuerdos políticos formales entre sus miembros, que tiene el rango de tratados internacionales; su existencia es reconocida por ley en sus países miembros.
*Se crean con una finalidad específica</t>
  </si>
  <si>
    <t>Donaciones del sector privado nacional y extranjero</t>
  </si>
  <si>
    <t>Son las transferencias de recursos por concepto de donaciones que realizan las personas naturales o personas jurídicas del sector privado nacional o extranjero a las entidades.</t>
  </si>
  <si>
    <t>13</t>
  </si>
  <si>
    <t>Compensaciones</t>
  </si>
  <si>
    <t>Son las transferencias de recursos por pagos de gran cuantía, no recurrentes, para compensar daños extensos o lesiones graves, como las que resultan de desastres naturales no cubiertos por pólizas de seguros.</t>
  </si>
  <si>
    <t xml:space="preserve">Compensación resguardos indígenas </t>
  </si>
  <si>
    <t>Corresponde al impuesto predial unificado de los resguardos indígenas de la jurisdicción del municipio con cargo al presupuesto general de la Nación</t>
  </si>
  <si>
    <t>Compensación resguardos indígenas (vigencia actual)</t>
  </si>
  <si>
    <t>Compensación resguardos indígenas (vigencia anterior)</t>
  </si>
  <si>
    <t>Intereses de mora Compensación resguardos indígenas</t>
  </si>
  <si>
    <t>14</t>
  </si>
  <si>
    <t xml:space="preserve">Cooperación </t>
  </si>
  <si>
    <t xml:space="preserve">Acuerdos </t>
  </si>
  <si>
    <t>Subacuerdos</t>
  </si>
  <si>
    <t>Recuperación de cartera</t>
  </si>
  <si>
    <t>Ingresos por concepto de la amortización de préstamos realizados por las unidades del PGSP Gobierno nacional, las entidades territoriales, las empresas financieras y no financieras, los órganos autónomos y particulares que administran recursos públicos</t>
  </si>
  <si>
    <t>Ley 1066 de 2006</t>
  </si>
  <si>
    <t>Recuperación de cartera Ingresos tributarios</t>
  </si>
  <si>
    <t>Recuperación de cartera Impuestos directos</t>
  </si>
  <si>
    <t>Recuperación de cartera Contribuciones</t>
  </si>
  <si>
    <t>Recuperación de cartera Tasas retributivas y compensatorias</t>
  </si>
  <si>
    <t>Recuperación de carteraTasa retributiva</t>
  </si>
  <si>
    <t>Recuperación de cartera Tasa por el uso del agua</t>
  </si>
  <si>
    <t>Recuperación de cartera Tasa de aprovechamiento Forestal</t>
  </si>
  <si>
    <t>Recuperación de cartera Tasa compensatoria por caza de Fauna Silvestre</t>
  </si>
  <si>
    <t>Recuperación de cartera Otras tasas</t>
  </si>
  <si>
    <t>Recuperación de cartera Multas, sanciones e intereses de mora</t>
  </si>
  <si>
    <t>Recuperación de cartera Venta de bienes y servicios</t>
  </si>
  <si>
    <t>Recuperación cuotas partes pensionales</t>
  </si>
  <si>
    <t>Recursos del balance</t>
  </si>
  <si>
    <t>Recursos provenientes del saldo del ejercicio fiscal de la vigencia inmediatamente anterior, que quedan disponibles para la vigencia siguiente.</t>
  </si>
  <si>
    <t>Mayores Ingresos No Aforados</t>
  </si>
  <si>
    <t>Mayores Ingresos No Aforados Ingresos tributarios</t>
  </si>
  <si>
    <t>Mayores Ingresos No Aforados Impuestos directos</t>
  </si>
  <si>
    <t>Mayores Ingresos No Aforados Contribuciones</t>
  </si>
  <si>
    <t>Mayores Ingresos No Aforados Tasas retributivas y compensatorias</t>
  </si>
  <si>
    <t>Mayores Ingresos No Aforados Tasa retributiva</t>
  </si>
  <si>
    <t>Mayores Ingresos No Aforados Tasa por el uso del agua</t>
  </si>
  <si>
    <t>Mayores Ingresos No Aforados Tasa de aprovechamiento Forestal</t>
  </si>
  <si>
    <t>Mayores Ingresos No Aforados Tasa compensatoria por caza de Fauna Silvestre</t>
  </si>
  <si>
    <t>Mayores Ingresos No Aforados Otras tasas</t>
  </si>
  <si>
    <t>Mayores Ingresos No Aforados Multas, sanciones e intereses de mora</t>
  </si>
  <si>
    <t>Mayores Ingresos No Aforados Venta de bienes y servicios</t>
  </si>
  <si>
    <t>Menores Ejecuciones en Gasto</t>
  </si>
  <si>
    <t>Menores Ejecuciones en Gasto Ingresos tributarios</t>
  </si>
  <si>
    <t>IMenores Ejecuciones en Gasto mpuestos directos</t>
  </si>
  <si>
    <t>Menores Ejecuciones en Gasto Contribuciones</t>
  </si>
  <si>
    <t>Menores Ejecuciones en Gasto Tasas retributivas y compensatorias</t>
  </si>
  <si>
    <t>Menores Ejecuciones en Gasto Tasa retributiva</t>
  </si>
  <si>
    <t>Menores Ejecuciones en Gasto Tasa por el uso del agua</t>
  </si>
  <si>
    <t>Menores Ejecuciones en Gasto Tasa de aprovechamiento Forestal</t>
  </si>
  <si>
    <t>Menores Ejecuciones en Gasto Tasa compensatoria por caza de Fauna Silvestre</t>
  </si>
  <si>
    <t>Menores Ejecuciones en Gasto Otras tasas</t>
  </si>
  <si>
    <t>Menores Ejecuciones en Gasto Multas, sanciones e intereses de mora</t>
  </si>
  <si>
    <t>Menores Ejecuciones en Gasto Venta de bienes y servicios</t>
  </si>
  <si>
    <t>Cancelación de reservas</t>
  </si>
  <si>
    <t>Cancelación de reservas Ingresos tributarios</t>
  </si>
  <si>
    <t>Cancelación de reservas Impuestos directos</t>
  </si>
  <si>
    <t>Cancelación de reservas Contribuciones</t>
  </si>
  <si>
    <t>Cancelación de reservas Tasas retributivas y compensatorias</t>
  </si>
  <si>
    <t>Cancelación de reservas Tasa retributiva</t>
  </si>
  <si>
    <t>Cancelación de reservas Tasa por el uso del agua</t>
  </si>
  <si>
    <t>Cancelación de reservas Tasa de aprovechamiento Forestal</t>
  </si>
  <si>
    <t>Cancelación de reservas Tasa compensatoria por caza de Fauna Silvestre</t>
  </si>
  <si>
    <t>Cancelación de reservas Otras tasas</t>
  </si>
  <si>
    <t>Cancelación de reservas Multas, sanciones e intereses de mora</t>
  </si>
  <si>
    <t>Cancelación de reservas Venta de bienes y servicios</t>
  </si>
  <si>
    <t>Cancelación de reservas Recursos de crédito externo</t>
  </si>
  <si>
    <t>Cancelación de reservas Recursos de crédito interno</t>
  </si>
  <si>
    <t>Cancelación de reservas Transferencias de capital</t>
  </si>
  <si>
    <t>Cancelación de reservas Convenios</t>
  </si>
  <si>
    <t>Cancelación de reservas Convenios Departamentos</t>
  </si>
  <si>
    <t xml:space="preserve">Cancelación de reservas Convenios Municipios </t>
  </si>
  <si>
    <t>Cancelación de reservas Otros convenios</t>
  </si>
  <si>
    <t>Cancelación de reservas Compensaciones</t>
  </si>
  <si>
    <t>Cancelación de reservas Compensación resguardos indígenas</t>
  </si>
  <si>
    <t>CONCEPTO 
(2)</t>
  </si>
  <si>
    <t xml:space="preserve">RECURSOS PROPIOS
(3)
</t>
  </si>
  <si>
    <t xml:space="preserve">RECURSOS DE LA NACIÓN 
(4)
</t>
  </si>
  <si>
    <t>RECURSOS FONDO DE COMPENSACIÓN AMBIENTAL
(5)</t>
  </si>
  <si>
    <t>RECURSOS DE REGALÍAS
(6)</t>
  </si>
  <si>
    <t>TOTAL RECURSOS
(7)</t>
  </si>
  <si>
    <t>OBSERVACIONES (8)</t>
  </si>
  <si>
    <t>PRESUPUESTADO</t>
  </si>
  <si>
    <t>COMPROMETIDO</t>
  </si>
  <si>
    <t>OBLIGACIONES</t>
  </si>
  <si>
    <t xml:space="preserve">PAGOS </t>
  </si>
  <si>
    <t>PAGOS</t>
  </si>
  <si>
    <t>2</t>
  </si>
  <si>
    <t>GASTOS DE FUNCIONAMIENTO</t>
  </si>
  <si>
    <t>GASTOS DE PERSONAL</t>
  </si>
  <si>
    <t>ADQUISICIÓN DE BIENES Y SERVICIOS</t>
  </si>
  <si>
    <t>Adquisición de activos no financieros</t>
  </si>
  <si>
    <t>Adquisiciones diferentes de activos</t>
  </si>
  <si>
    <t>TRANSFERENCIAS CORRIENTES</t>
  </si>
  <si>
    <t>A ENTIDADES DE GOBIERNO</t>
  </si>
  <si>
    <t>A ORGANOS DEL PGN</t>
  </si>
  <si>
    <t>Fondo de Compensación Ambiental - Ministerio del Medio Ambiente Art 24 Ley 344 de 1996</t>
  </si>
  <si>
    <t>Fondo de Compensación Ambiental - TSE (20%)</t>
  </si>
  <si>
    <t>Fondo de Compensación Ambiental - Recursos propios diferentes a TSE (10%)</t>
  </si>
  <si>
    <t>A ESQUEMAS ASOCIATIVOS</t>
  </si>
  <si>
    <t>Aportes a ASOCARS</t>
  </si>
  <si>
    <t xml:space="preserve">PRESTACIONES SOCIALES </t>
  </si>
  <si>
    <t>Prestaciones sociales relacionadas con el empleo</t>
  </si>
  <si>
    <t>Mesadas pensionales (de pensiones)</t>
  </si>
  <si>
    <t>Bonos pensionales (de pensiones)</t>
  </si>
  <si>
    <t>SENTENCIAS Y CONCILIACIONES</t>
  </si>
  <si>
    <t>Comisiones y otros gastos</t>
  </si>
  <si>
    <t>Conciliaciones</t>
  </si>
  <si>
    <t>GASTOS POR TRIBUTOS, MULTAS, SANCIONES E INTERESES DE MORA</t>
  </si>
  <si>
    <t>IMPUESTOS</t>
  </si>
  <si>
    <t>IMPUESTOS TERRITORIALES</t>
  </si>
  <si>
    <t>Impuesto predial y Sobretasa ambiental</t>
  </si>
  <si>
    <t>Impuesto sobre vehículos automotores.</t>
  </si>
  <si>
    <t>TASAS Y DERECHOS ADMINISTRATIVOS</t>
  </si>
  <si>
    <t>Peajes.</t>
  </si>
  <si>
    <t>CONTRIBUCIONES</t>
  </si>
  <si>
    <t>Cuota de fiscalización y auditaje</t>
  </si>
  <si>
    <t>Multas</t>
  </si>
  <si>
    <t>Sanciones</t>
  </si>
  <si>
    <t>SERVICIO DE LA DEUDA</t>
  </si>
  <si>
    <t>Servicios de la deuda pública externa</t>
  </si>
  <si>
    <t>Intereses de la deduda pública externa</t>
  </si>
  <si>
    <t>Servicios de la deuda pública interna</t>
  </si>
  <si>
    <t>Intereses de la deduda pública interna</t>
  </si>
  <si>
    <t>Fondo de contigencias</t>
  </si>
  <si>
    <t>TOTAL GASTOS DE INVERSIÓN</t>
  </si>
  <si>
    <t>TOTAL PRESUPUESTO DE GASTOS</t>
  </si>
  <si>
    <t>Programa 1 GESTION INTEGRAL DEL AGUA PARA EL DESARROLLO SOSTENIBLE</t>
  </si>
  <si>
    <t>Proyecto 1.1.Formulacion y/o ajuste de POMCAS, implementacion, evaluacion y seguimiento de las cuencas priorizadas en el area de jurisdiccion de Corpocesar</t>
  </si>
  <si>
    <t>Objetivo</t>
  </si>
  <si>
    <t>Producto</t>
  </si>
  <si>
    <t>Actividad</t>
  </si>
  <si>
    <t>Proyecto 1.2. Formulacion e implementacion de planes de manejo de microcuencas en el Dpto. del Cesar</t>
  </si>
  <si>
    <t>Proyecto 1.3 Formulacion e implementacion de planes de manejo ambiental de acuiferos en el Dpto del Cesar</t>
  </si>
  <si>
    <t>Proyecto 1.4 Gestion e implementacion del PORH del Rio Cesar</t>
  </si>
  <si>
    <t>Proyecto 1.5 Control, seguimientos a los PSMVS y PUEAA aprobados por la Corporacion e implementacion de acciones para el uso eficiente y descontaminacion del recurso hidrico en el Dpto. del Cesar</t>
  </si>
  <si>
    <t>Proyecto 1.6 Actualizacion de la base de datos de usuarios y reglamentacion de corrientes enfocada a la variabilidad natural del clima</t>
  </si>
  <si>
    <t>Proyecto 1.7 Control y seguimiento al programa de la Tasa Retributiva en la jurisdiccion de Corpocesar</t>
  </si>
  <si>
    <t>Programa 2 RESILIENCIA Y ADAPTACION ANTE EL CAMBIO CLIMATICO</t>
  </si>
  <si>
    <t>Proyecto 2.1 Prompcion y apoyo para la implementacion de la politica Nacional de cambio  climatico y gestion para la implementacion de medidas de mitigacion y adaptacion en el Cesar</t>
  </si>
  <si>
    <t>Proyecto 2.2. Estudios de investigacion y conocimiento para implementar acciones de mitigacion apropiadas para la adaptacion  al cambio climatico del sistema hidrico en el Cesar</t>
  </si>
  <si>
    <t>Programa 3 CONSERVACION Y RECUPERACION DEL SUELO PARA EL DESARROLLO SOSTENIBLE</t>
  </si>
  <si>
    <t>Proyecto 3.1 Identificacion formulacion e implementacion de medidas integrales para la conservacion  y recuperacion del recurso suelo</t>
  </si>
  <si>
    <t>Programa 4 CONSERVACION DE LA BIODIVERSIDAD PARA EL DESARROLLO SOSTENIBLE</t>
  </si>
  <si>
    <t>Proyecto 4.1 Adopcion, Gestion e Implementacion del POF del Cesar</t>
  </si>
  <si>
    <t>Proyecto 4.2  Declaracion de areas protegidas y/o implementacion de otras estrategias de conservacion de la biodiversidad  y formulacion e implementacion  de planes de manejo de areas protegidas en el Dpto. del Cesar</t>
  </si>
  <si>
    <t>Proyecto 4.3 Formulacion e implementacion de acciones prioritarias para el manejo de ecosistemas estrategicos en el Dpto del Cesar( Paramos, Bosque seco, humedales, otros) para su restauracion rehabilitacion  y preservacion</t>
  </si>
  <si>
    <t>Proyecto 4.4  Fortalecimiento Gestion e Implementacion de medidas para el manejo de la Fauna en el Dpto. del Cesar</t>
  </si>
  <si>
    <t>Programa 5 GESTION AMBIENTAL URBANO REGIONAL  PARA EL DESARROLLO SOSTENIBLE DE CIUDADES</t>
  </si>
  <si>
    <t>Proyecto 5.1Ajuste Diseño Gestion e Implementacion de la Politica de Gestion Ambiental Urbano regional en el Dpto. del Cesar</t>
  </si>
  <si>
    <t>Proyecto 5.2 Gestion para la promocion y/o construccion de infraestructuras ecologicas  urbanas</t>
  </si>
  <si>
    <t>Programa 6 FORTALECIMIENTO DEL PROCESO DE TRAMITES Y AUTORIZACIONES</t>
  </si>
  <si>
    <t>Proyecto 6.1 Oprimizacion integral de los procesos operativos de tramites ambientales otorgados por la  Corporacion</t>
  </si>
  <si>
    <t>Proyecto 6.2  Implementacion de un sistema de atencion de quejas, contravenciones y sanciones Ambientales</t>
  </si>
  <si>
    <t>Proyecto 6.3 Fortalecimiento interinstitucional sostenible del ejercicio de la autoridad ambiental regional (seguimiento, control y vigilancia)</t>
  </si>
  <si>
    <t>Programa 7 PLANIFICACION DEL ORDENAMIENTO AMBIENTAL TERRITORIAL  Y GESTION DEL RIESGO PARA EL DESARROLLO SOSTENIBLE</t>
  </si>
  <si>
    <t>Proyecto 7.1 Evaluacion y ajuste de determinantes para el OT e implementacion de un sistema de asesoria, seguimiento evaluacion y control a la incorporacion efectiva  de las determinantes  y a la gestion del riesgo  en los POT´s del Dpto. del Cesar</t>
  </si>
  <si>
    <t>Proyecto 7.2  Estudios de conocimiento del riesgo ambiental en el territorio y gestion para la reduccion  y apoyo al  manejo  de desastres en el Dpto. del Cesar</t>
  </si>
  <si>
    <t>Programa 8 GESTION DEL CONOCIMIENTO E INFORMACION AMBIENTAL PARA EL DESARROLLO SOSTENIBLE</t>
  </si>
  <si>
    <t>Proyecto 8.1 Revision y/o ajuste e implementacionde la red hidrometeorologica en la jurisdiccion de Corpocesar</t>
  </si>
  <si>
    <t>Proyecto 8.2 Diseño implementacion y operacion de las redes de monitoreo de los recursos naturales en el area de jurisdiccion  de la Corporacion</t>
  </si>
  <si>
    <t>Proyecto 8.3 Implementacion del sistema de informacion para la Gestion Ambiental SIPGA (SIAC-SIG)</t>
  </si>
  <si>
    <t>Proyecto 32040900116 Administración, Operación y  Analisis de la Información de los sitemas de vigilancia para la calidad del aire y Agua de Corpocesar.</t>
  </si>
  <si>
    <t>Programa 9 EDUCACION AMBIENTAL PARA EL DESARROLLO SOSTENIBLE</t>
  </si>
  <si>
    <t>Proyecto 9.1 Fortalecimiento y optimizacion del programa transversal de Educacion Ambietal de la Corporacion, armaonizado a la Politica Nacional de Educacion Ambiental de Colombia</t>
  </si>
  <si>
    <t>Programa 10,1  GESTION AMBIENTAL CON VISION ANCESTRAL INDIGENA PARA EL DESARROLLO SOSTENIBLE</t>
  </si>
  <si>
    <t>Proyecto 10.1 Implementacion de estrategias para el manejo ambiental en territorios indigenas de la Sierra Nevada de Santa  Marta y Serrania de Perrija. incorporando la cosmovision  de los pueblos indigenas  y el enfoque diferencial</t>
  </si>
  <si>
    <t>Proyecto 10.2 Implementacion de estrategias para el manejo ambiental en comunidades  afrodescendientes, otras minorias etnicas, y/o poblaciones victimas del conflicto  armado</t>
  </si>
  <si>
    <t>Programa 11 DESARROLLO INSTITUCIONAL INTEGRAL</t>
  </si>
  <si>
    <t>Proyecto 11.1 Diseño e implementacion de Politicas efectivas para la gestion de ingresos y sostenibilidad financiera de las competencias misionales de la Corporacion</t>
  </si>
  <si>
    <t>Proyecto 11.2 Organizacion integral de la institucionalidad</t>
  </si>
  <si>
    <t>Proyecto 11.3  Fortalecimientom intrainstitucional de la estructura organizacional regional de la Corporacion</t>
  </si>
  <si>
    <t>Proyecto 11.4 Fortalecimiento e implementacion de las TIC´s y comunicaciones</t>
  </si>
  <si>
    <t>Programa 1 RESTAURACION ECOLOGICA VERIFICABLE Y SUSTENTABLE</t>
  </si>
  <si>
    <t>Proyecto  1.1. Gestion e implementacion de accciones integrales para la restauracion ecologica en el Departamento del Cesar.</t>
  </si>
  <si>
    <t>Proyecto  1.2 Coordinacion y desarrollo de portafolios de sistemas sostenibles de conservacion -SSC- ( Conservacion, restauracion , manejo sostenible, agroforestales, reconversion productiva) en el Departamento del Cesar</t>
  </si>
  <si>
    <t xml:space="preserve">PROGRAMA 2 GESTION INTEGRAL DEL RIESGO AMBIENTAL CLIMATICO Y DEL RECURSO HIDRICO </t>
  </si>
  <si>
    <t>Proyecto  2.1 Implementacion y evaluacion de acciones del Plan Integral de Gestion de Cambio Climatico PIGCC Territorial Cesar</t>
  </si>
  <si>
    <t>Proyecto  2.2 Implementacion de Acciones para la operacion de la EDANA en el area de jurisdiccion de Corpocesar</t>
  </si>
  <si>
    <t>Proyecto  2.3 Gestion de conocimiento e implementacion de medidas para la reduccion del riesgo ambiental en areas prioritarias del Departamento del Cesar</t>
  </si>
  <si>
    <t>Proyecto  2.4 Gestion integral del recurso hidrico y materializacion de la ZOAT en el area de jurisdiccion de Corpocesar</t>
  </si>
  <si>
    <t xml:space="preserve">Proyecto 32030900216 Elaboracion del Estudio para el Acotamiento de la Ronda Hidrica del Rio Guatapuri en el Municipio de Valledupar </t>
  </si>
  <si>
    <t>PROGRAMA 3 OCUPACION TERRITORIAL INTEGRAL</t>
  </si>
  <si>
    <t>Proyecto  3.1 Fortalecimiento del proceso de Ordenamiento Territorial como estrategia para promover el desarrollo territorial sostenible , en el Departamento del Cesar</t>
  </si>
  <si>
    <t>Proyecto  3.2 Asistencia tecnica a todos los municipios de la jurisdiccion en los procesos de revision y ajuste de los POT, siguiendo guias del SINA</t>
  </si>
  <si>
    <t>PROGRAMA 4 PRODUCTIVIDAD SOSTENIBLE Y BIODIVERCIUDAD: Integrando lo SECTORIAL y lo URBANO</t>
  </si>
  <si>
    <t>Proyecto  4.1 Gestion, Coordinacion e implementacion de politicas locales de resiliencia  y sostenibilidad ambiental urbana en el area de jurisdiccion de Corpocesar</t>
  </si>
  <si>
    <t>Proyecto   4.2 Gestion y apoyo regional a la implementacion de la estrategia nacional de economia circular y economia ambiental para la produccion sostenible.</t>
  </si>
  <si>
    <t>Proyecto   4.3 Apropiacion de la ciencia ambiental y de la tecnologia para promover la produccion sostenible en el Departamento del Cesar</t>
  </si>
  <si>
    <t>Proyecto  4.4 Gestion Integral del suelo para la recuperacion de este recurso natural  en el Departamento del Cesar</t>
  </si>
  <si>
    <t>Proyecto 4.5 Gestion integral del recurso aire, articulada a la prioridad regional del MADS, en areas estrategicas del Departamento del Cesar.</t>
  </si>
  <si>
    <t>PROGRAMA 5 PRODUCTIVIDAD SOSTENIBLE Y BIODIVERCIUDAD: Integrando lo SECTORIAL y lo URBANO</t>
  </si>
  <si>
    <t>Proyecto  5.1 Gestion e implementacion de estrategias para la recuperacion y conservacion de la flora y fauna en el Departamento del Cesar en armonia con el Proyecto 1.2</t>
  </si>
  <si>
    <t>Proyecto  5.2 Implementacion de la estrategia de control integral en los nucleos de deforestacion  priorizados en el Cesar (en coordinacion institucional  con el MADS)</t>
  </si>
  <si>
    <t>Proyecto 5.3 Fortalecimiento de gobernanza en la jurisdiccion de Corpocesar</t>
  </si>
  <si>
    <t>Proyecto   5.4 Gestion del SIRAP y/o implementacion de otras estrategias de conservacion de la biodiversidad y formulacion e implementacion  y apoyo de PM de AP en el Departamento del Cesar</t>
  </si>
  <si>
    <t>Proyecto  5.5 Fortalecimiento, gestion e implementacion de medidas para el manejo  de la fauna en el Departamento del Cesar</t>
  </si>
  <si>
    <t>PROGRAMA 6 ECOEDUCACION: ENDOGENA Y TRANSVERSAL</t>
  </si>
  <si>
    <t>Proyecto 6.1 Fortalecimiento de la participacion ciudadana en la Gestion Ambiental, con enfoque endogeno  y/o cultural, intergeneracional, y consensual para promover el desarrollo Ecosocial en el Departamento del Cesar</t>
  </si>
  <si>
    <t>Proyecto  6.2 Fortalecimiento y optimizacion del programa transversal de Educacion Ambiental de la Corporacion, armonizado a la Politica Nacional de Educacion Ambiental de Colombia, en el contexto de la Propuesta  DEPARTAMENTO DEL CESAR-CORPOCESAR 202</t>
  </si>
  <si>
    <t>Proyecto  6.3 Planeacion, gestion e eimplementacion de acciones para el manejo de conflictos sociaombientales asociados a la productividad economica y/o uso de RN en areas estrategicas del Cesar</t>
  </si>
  <si>
    <t>PROGRAMA 7 PACTANDO EQUIDAD: ANCESTRAL Y DIFERENCIAL</t>
  </si>
  <si>
    <t>Proyecto  7.1 Implementacion de estrategias para el manejo ambiental en territorios indigenas de la Sierra Nevada de Santa Marta y Serrania de Perija, incorporando la cosmovision de los pueblos indigenas y el enfoque diferencial</t>
  </si>
  <si>
    <t>Proyecto  7.2 Implementacion de estrategias para el manejo ambiental en comunidades afrodescendientes , otras minorias etnicas, y/o poblaciones victimas del coflicto armado en el Departamento del Cesar</t>
  </si>
  <si>
    <t>PROGRAMA 8 DESARROLLO INSTITUCIONAL SINERGICO</t>
  </si>
  <si>
    <t>Proyecto  8.1 Fortalecimiento e implementacion de medidas tecnicas, economicas y financieras para la sostenibilidad administrativa y financiera de Corpocesar</t>
  </si>
  <si>
    <t>Proyecto 8.2 Gestion e implementacion de acciones para el aumento de la capacidad de desempeño institucional  integral de Corpocesar</t>
  </si>
  <si>
    <t>Proyecto  8.3 Fortalecimiento institucional sostenible del ejercicio de la autoridad ambiental regional (seguimiento, control y vigilancia) y apoyo integral de los procesos operativos de tramites ambietales otorgados  por la Corporacion.</t>
  </si>
  <si>
    <t>PROGRAMA 9 DESARROLLO INSTITUCIONAL SINERGICO</t>
  </si>
  <si>
    <t>Proyecto  9.1 Gestion de conocimiento e informacion ambiental para la promocion del desarrollo ambiental sostenible</t>
  </si>
  <si>
    <t>Proyecto  9.2 Implementacion de la estrategia de comunicacion politica de la gestion ambiental para la divulgacion interinstitucional  y aprehension  ciudadana al sector ambiental</t>
  </si>
  <si>
    <t>Proyecto 9.3 Fortalecimiento de las TIC´s segun lineamiento de MINTICs y la politica de gobierno digital, en Corpocesar</t>
  </si>
  <si>
    <t xml:space="preserve">GESTION INTEGRAL DEL AGUA PARA EL DESARROLLO SOSTENIBLE </t>
  </si>
  <si>
    <t>Proyecto  BPIN 20173219000001</t>
  </si>
  <si>
    <t>Proyecto  BPIN 20143219000003</t>
  </si>
  <si>
    <t xml:space="preserve">RESILENCIA Y ADAPTACION ANTE EL CAMBIO CLIMATICO </t>
  </si>
  <si>
    <t>Proyecto  BPIN 20173219000003</t>
  </si>
  <si>
    <t xml:space="preserve">Proyecto  BPIN 20193219000002 Implementacion de acciones de adaptacion al cambio climatico en el edificio Bioclimatico y el CAVFFS, sedes de CORPOCESAR en el marco del PIGCCT del  Departamento del  Cesar </t>
  </si>
  <si>
    <t xml:space="preserve">CONSERVACION DE LA BIODIVERSIDAD PARA EL DESARROLLO SOSTENIBLE </t>
  </si>
  <si>
    <t>Proyecto  BPIN 20183219000003</t>
  </si>
  <si>
    <t xml:space="preserve">Proyecto  BPIN 20183219000004 Implementacion de un proyecto piloto de Biorremediacion y gestion ambiental en el Rio San Alberto Cesar </t>
  </si>
  <si>
    <t xml:space="preserve">Proyecto  BPIN 20193219000001 Recuperacion Hidrodinamica y ambiental del caño para luz como estrategia de recuperacion de la Cienaga Mata de Palma, en el Muncicipio de El Paso Cesar </t>
  </si>
  <si>
    <t>Proyecto  BPIN 2013002200081</t>
  </si>
  <si>
    <t xml:space="preserve">GESTION AMBIENTAL URBANO REGIONAL PARA EL DESARROLLO SOSTENIBLE DE CIUDADES </t>
  </si>
  <si>
    <t xml:space="preserve">PLANIFICACION DEL ORDENAMIENTO AMBIENTAL TERRITORIAL Y GESTION DEL RIESGO PARA EL DESARROLLO SOSTENIBLE </t>
  </si>
  <si>
    <t>Proyecto  BPIN 20183219000001</t>
  </si>
  <si>
    <t>Proyecto  BPIN 20183219000002</t>
  </si>
  <si>
    <t xml:space="preserve">GESTION DEL CONOCIMIENTO E INFORMACION AMBIENTAL PARA EL DESARROLLO SOSTENIBLE </t>
  </si>
  <si>
    <t>Proyecto  BPIN 20173219000002</t>
  </si>
  <si>
    <t xml:space="preserve">
RECAUDO
EFECTIVO</t>
  </si>
  <si>
    <t xml:space="preserve">
APROPIACIÓN FINAL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</si>
</sst>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_(* #,##0.00_);_(* \(#,##0.00\);_(* &quot;-&quot;??_);_(@_)"/>
    <numFmt numFmtId="165" formatCode="_(* #,##0_);_(* \(#,##0\);_(* &quot;-&quot;??_);_(@_)"/>
    <numFmt numFmtId="166" formatCode="_(* #,##0.000_);_(* \(#,##0.000\);_(* &quot;-&quot;???_);_(@_)"/>
    <numFmt numFmtId="167" formatCode="_(* #,##0.000_);_(* \(#,##0.000\);_(* &quot;-&quot;??_);_(@_)"/>
    <numFmt numFmtId="168" formatCode="_(* #,##0.00_);_(* \(#,##0.00\);_(* &quot;-&quot;???_);_(@_)"/>
  </numFmts>
  <fonts count="1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0"/>
      <name val="Arial"/>
      <family val="2"/>
    </font>
    <font>
      <b/>
      <sz val="11"/>
      <color theme="1"/>
      <name val="Arial Narrow"/>
      <family val="2"/>
    </font>
    <font>
      <b/>
      <sz val="9"/>
      <color theme="1"/>
      <name val="Verdana"/>
      <family val="2"/>
    </font>
    <font>
      <b/>
      <sz val="9"/>
      <name val="Verdana"/>
      <family val="2"/>
    </font>
    <font>
      <sz val="9"/>
      <color theme="1"/>
      <name val="Verdana"/>
      <family val="2"/>
    </font>
    <font>
      <b/>
      <sz val="9"/>
      <color rgb="FF000000"/>
      <name val="Verdana"/>
      <family val="2"/>
    </font>
    <font>
      <sz val="11"/>
      <name val="Calibri"/>
      <family val="2"/>
    </font>
    <font>
      <b/>
      <sz val="10"/>
      <name val="Arial Narrow"/>
      <family val="2"/>
    </font>
    <font>
      <sz val="9"/>
      <name val="Verdana"/>
      <family val="2"/>
    </font>
    <font>
      <sz val="9"/>
      <color rgb="FF000000"/>
      <name val="Verdana"/>
      <family val="2"/>
    </font>
    <font>
      <sz val="10"/>
      <name val="Arial Narrow"/>
      <family val="2"/>
    </font>
    <font>
      <b/>
      <sz val="11"/>
      <color rgb="FF000000"/>
      <name val="Calibri"/>
      <family val="2"/>
    </font>
    <font>
      <sz val="11"/>
      <color rgb="FF000000"/>
      <name val="Calibri"/>
      <family val="2"/>
    </font>
    <font>
      <b/>
      <sz val="10"/>
      <color theme="1"/>
      <name val="Arial Narrow"/>
      <family val="2"/>
    </font>
  </fonts>
  <fills count="1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92D050"/>
        <bgColor rgb="FF92D050"/>
      </patternFill>
    </fill>
    <fill>
      <patternFill patternType="solid">
        <fgColor rgb="FFE2EFD9"/>
        <bgColor rgb="FFE2EFD9"/>
      </patternFill>
    </fill>
    <fill>
      <patternFill patternType="solid">
        <fgColor rgb="FFA8D08D"/>
        <bgColor rgb="FFA8D08D"/>
      </patternFill>
    </fill>
    <fill>
      <patternFill patternType="solid">
        <fgColor rgb="FFC5E0B3"/>
        <bgColor rgb="FFC5E0B3"/>
      </patternFill>
    </fill>
    <fill>
      <patternFill patternType="solid">
        <fgColor rgb="FF70AD47"/>
        <bgColor rgb="FF70AD47"/>
      </patternFill>
    </fill>
    <fill>
      <patternFill patternType="solid">
        <fgColor theme="9" tint="0.59999389629810485"/>
        <bgColor indexed="64"/>
      </patternFill>
    </fill>
    <fill>
      <patternFill patternType="solid">
        <fgColor rgb="FFFFFF00"/>
        <bgColor rgb="FF70AD47"/>
      </patternFill>
    </fill>
  </fills>
  <borders count="2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bottom style="double">
        <color indexed="64"/>
      </bottom>
      <diagonal/>
    </border>
    <border>
      <left style="double">
        <color indexed="64"/>
      </left>
      <right/>
      <top/>
      <bottom style="double">
        <color indexed="64"/>
      </bottom>
      <diagonal/>
    </border>
    <border>
      <left style="double">
        <color indexed="64"/>
      </left>
      <right style="double">
        <color indexed="64"/>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right style="double">
        <color indexed="64"/>
      </right>
      <top style="double">
        <color indexed="64"/>
      </top>
      <bottom style="double">
        <color indexed="64"/>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style="double">
        <color rgb="FF000000"/>
      </right>
      <top style="double">
        <color rgb="FF000000"/>
      </top>
      <bottom style="double">
        <color rgb="FF000000"/>
      </bottom>
      <diagonal/>
    </border>
    <border>
      <left style="double">
        <color indexed="64"/>
      </left>
      <right/>
      <top style="medium">
        <color indexed="64"/>
      </top>
      <bottom style="double">
        <color indexed="64"/>
      </bottom>
      <diagonal/>
    </border>
    <border>
      <left/>
      <right style="double">
        <color indexed="64"/>
      </right>
      <top style="medium">
        <color indexed="64"/>
      </top>
      <bottom style="double">
        <color indexed="64"/>
      </bottom>
      <diagonal/>
    </border>
    <border>
      <left style="double">
        <color indexed="64"/>
      </left>
      <right style="double">
        <color indexed="64"/>
      </right>
      <top style="medium">
        <color indexed="64"/>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cellStyleXfs>
  <cellXfs count="206">
    <xf numFmtId="0" fontId="0" fillId="0" borderId="0" xfId="0"/>
    <xf numFmtId="49" fontId="6" fillId="0" borderId="18" xfId="3" applyNumberFormat="1" applyFont="1" applyBorder="1" applyAlignment="1">
      <alignment vertical="center" wrapText="1"/>
    </xf>
    <xf numFmtId="49" fontId="6" fillId="0" borderId="18" xfId="3" quotePrefix="1" applyNumberFormat="1" applyFont="1" applyBorder="1" applyAlignment="1">
      <alignment vertical="center" wrapText="1"/>
    </xf>
    <xf numFmtId="0" fontId="6" fillId="0" borderId="18" xfId="3" applyFont="1" applyBorder="1" applyAlignment="1">
      <alignment vertical="center" wrapText="1"/>
    </xf>
    <xf numFmtId="49" fontId="6" fillId="0" borderId="17" xfId="3" applyNumberFormat="1" applyFont="1" applyBorder="1" applyAlignment="1">
      <alignment horizontal="center" vertical="center" wrapText="1"/>
    </xf>
    <xf numFmtId="49" fontId="7" fillId="0" borderId="17" xfId="3" applyNumberFormat="1" applyFont="1" applyBorder="1" applyAlignment="1">
      <alignment horizontal="center" vertical="center" wrapText="1"/>
    </xf>
    <xf numFmtId="49" fontId="6" fillId="3" borderId="17" xfId="3" applyNumberFormat="1" applyFont="1" applyFill="1" applyBorder="1" applyAlignment="1">
      <alignment horizontal="center" vertical="center" wrapText="1"/>
    </xf>
    <xf numFmtId="0" fontId="2" fillId="0" borderId="0" xfId="0" applyFont="1" applyAlignment="1">
      <alignment horizontal="center" wrapText="1"/>
    </xf>
    <xf numFmtId="49" fontId="6" fillId="4" borderId="17" xfId="3" applyNumberFormat="1" applyFont="1" applyFill="1" applyBorder="1" applyAlignment="1">
      <alignment horizontal="center" vertical="center"/>
    </xf>
    <xf numFmtId="49" fontId="8" fillId="4" borderId="17" xfId="3" applyNumberFormat="1" applyFont="1" applyFill="1" applyBorder="1" applyAlignment="1">
      <alignment horizontal="center" vertical="center"/>
    </xf>
    <xf numFmtId="0" fontId="8" fillId="4" borderId="17" xfId="3" applyFont="1" applyFill="1" applyBorder="1" applyAlignment="1">
      <alignment horizontal="left" vertical="center"/>
    </xf>
    <xf numFmtId="0" fontId="6" fillId="4" borderId="17" xfId="3" applyFont="1" applyFill="1" applyBorder="1" applyAlignment="1">
      <alignment horizontal="left" vertical="center"/>
    </xf>
    <xf numFmtId="165" fontId="6" fillId="4" borderId="17" xfId="1" applyNumberFormat="1" applyFont="1" applyFill="1" applyBorder="1" applyAlignment="1">
      <alignment horizontal="right" vertical="center"/>
    </xf>
    <xf numFmtId="10" fontId="6" fillId="4" borderId="17" xfId="2" applyNumberFormat="1" applyFont="1" applyFill="1" applyBorder="1" applyAlignment="1">
      <alignment horizontal="right" vertical="center"/>
    </xf>
    <xf numFmtId="49" fontId="6" fillId="0" borderId="0" xfId="3" applyNumberFormat="1" applyFont="1" applyAlignment="1">
      <alignment horizontal="center" vertical="center"/>
    </xf>
    <xf numFmtId="0" fontId="6" fillId="5" borderId="17" xfId="3" applyFont="1" applyFill="1" applyBorder="1" applyAlignment="1">
      <alignment horizontal="center" vertical="center"/>
    </xf>
    <xf numFmtId="49" fontId="6" fillId="5" borderId="17" xfId="3" applyNumberFormat="1" applyFont="1" applyFill="1" applyBorder="1" applyAlignment="1">
      <alignment horizontal="center" vertical="center"/>
    </xf>
    <xf numFmtId="49" fontId="8" fillId="5" borderId="17" xfId="3" applyNumberFormat="1" applyFont="1" applyFill="1" applyBorder="1" applyAlignment="1">
      <alignment horizontal="center" vertical="center"/>
    </xf>
    <xf numFmtId="0" fontId="6" fillId="5" borderId="17" xfId="3" applyFont="1" applyFill="1" applyBorder="1" applyAlignment="1">
      <alignment horizontal="left" vertical="center"/>
    </xf>
    <xf numFmtId="165" fontId="6" fillId="5" borderId="17" xfId="1" applyNumberFormat="1" applyFont="1" applyFill="1" applyBorder="1" applyAlignment="1">
      <alignment horizontal="right" vertical="center"/>
    </xf>
    <xf numFmtId="10" fontId="6" fillId="5" borderId="17" xfId="2" applyNumberFormat="1" applyFont="1" applyFill="1" applyBorder="1" applyAlignment="1">
      <alignment horizontal="right" vertical="center"/>
    </xf>
    <xf numFmtId="0" fontId="6" fillId="6" borderId="17" xfId="3" applyFont="1" applyFill="1" applyBorder="1" applyAlignment="1">
      <alignment horizontal="center" vertical="center"/>
    </xf>
    <xf numFmtId="49" fontId="6" fillId="6" borderId="17" xfId="3" applyNumberFormat="1" applyFont="1" applyFill="1" applyBorder="1" applyAlignment="1">
      <alignment horizontal="center" vertical="center"/>
    </xf>
    <xf numFmtId="49" fontId="8" fillId="6" borderId="17" xfId="3" applyNumberFormat="1" applyFont="1" applyFill="1" applyBorder="1" applyAlignment="1">
      <alignment horizontal="center" vertical="center"/>
    </xf>
    <xf numFmtId="0" fontId="6" fillId="6" borderId="17" xfId="3" applyFont="1" applyFill="1" applyBorder="1" applyAlignment="1">
      <alignment horizontal="left" vertical="center"/>
    </xf>
    <xf numFmtId="165" fontId="6" fillId="6" borderId="17" xfId="1" applyNumberFormat="1" applyFont="1" applyFill="1" applyBorder="1" applyAlignment="1">
      <alignment horizontal="right" vertical="center"/>
    </xf>
    <xf numFmtId="10" fontId="6" fillId="6" borderId="17" xfId="2" applyNumberFormat="1" applyFont="1" applyFill="1" applyBorder="1" applyAlignment="1">
      <alignment horizontal="right" vertical="center"/>
    </xf>
    <xf numFmtId="0" fontId="6" fillId="7" borderId="17" xfId="3" applyFont="1" applyFill="1" applyBorder="1" applyAlignment="1">
      <alignment horizontal="center" vertical="center"/>
    </xf>
    <xf numFmtId="49" fontId="6" fillId="7" borderId="17" xfId="3" applyNumberFormat="1" applyFont="1" applyFill="1" applyBorder="1" applyAlignment="1">
      <alignment horizontal="center" vertical="center"/>
    </xf>
    <xf numFmtId="49" fontId="8" fillId="7" borderId="17" xfId="3" applyNumberFormat="1" applyFont="1" applyFill="1" applyBorder="1" applyAlignment="1">
      <alignment horizontal="center" vertical="center"/>
    </xf>
    <xf numFmtId="0" fontId="6" fillId="7" borderId="17" xfId="3" applyFont="1" applyFill="1" applyBorder="1" applyAlignment="1">
      <alignment horizontal="left" vertical="center"/>
    </xf>
    <xf numFmtId="165" fontId="6" fillId="7" borderId="17" xfId="1" applyNumberFormat="1" applyFont="1" applyFill="1" applyBorder="1" applyAlignment="1">
      <alignment horizontal="right" vertical="center"/>
    </xf>
    <xf numFmtId="10" fontId="6" fillId="7" borderId="17" xfId="2" applyNumberFormat="1" applyFont="1" applyFill="1" applyBorder="1" applyAlignment="1">
      <alignment horizontal="right" vertical="center"/>
    </xf>
    <xf numFmtId="49" fontId="6" fillId="0" borderId="17" xfId="3" applyNumberFormat="1" applyFont="1" applyBorder="1" applyAlignment="1">
      <alignment horizontal="center" vertical="center"/>
    </xf>
    <xf numFmtId="49" fontId="8" fillId="0" borderId="17" xfId="3" applyNumberFormat="1" applyFont="1" applyBorder="1" applyAlignment="1">
      <alignment horizontal="center" vertical="center"/>
    </xf>
    <xf numFmtId="0" fontId="6" fillId="0" borderId="17" xfId="3" applyFont="1" applyBorder="1" applyAlignment="1">
      <alignment horizontal="left" vertical="center"/>
    </xf>
    <xf numFmtId="165" fontId="6" fillId="0" borderId="17" xfId="1" applyNumberFormat="1" applyFont="1" applyBorder="1" applyAlignment="1">
      <alignment horizontal="right" vertical="center"/>
    </xf>
    <xf numFmtId="10" fontId="6" fillId="0" borderId="17" xfId="2" applyNumberFormat="1" applyFont="1" applyBorder="1" applyAlignment="1">
      <alignment horizontal="right" vertical="center"/>
    </xf>
    <xf numFmtId="0" fontId="6" fillId="0" borderId="17" xfId="3" applyFont="1" applyBorder="1" applyAlignment="1">
      <alignment horizontal="center" vertical="center"/>
    </xf>
    <xf numFmtId="0" fontId="2" fillId="0" borderId="0" xfId="0" applyFont="1"/>
    <xf numFmtId="0" fontId="8" fillId="0" borderId="17" xfId="3" applyFont="1" applyBorder="1" applyAlignment="1">
      <alignment horizontal="left" vertical="center"/>
    </xf>
    <xf numFmtId="165" fontId="8" fillId="0" borderId="17" xfId="1" applyNumberFormat="1" applyFont="1" applyBorder="1" applyAlignment="1">
      <alignment horizontal="right" vertical="center"/>
    </xf>
    <xf numFmtId="10" fontId="8" fillId="0" borderId="17" xfId="2" applyNumberFormat="1" applyFont="1" applyBorder="1" applyAlignment="1">
      <alignment horizontal="right" vertical="center"/>
    </xf>
    <xf numFmtId="0" fontId="8" fillId="0" borderId="17" xfId="3" applyFont="1" applyBorder="1" applyAlignment="1">
      <alignment horizontal="center" vertical="center"/>
    </xf>
    <xf numFmtId="165" fontId="6" fillId="0" borderId="17" xfId="1" applyNumberFormat="1" applyFont="1" applyFill="1" applyBorder="1" applyAlignment="1">
      <alignment horizontal="right" vertical="center"/>
    </xf>
    <xf numFmtId="10" fontId="6" fillId="0" borderId="17" xfId="2" applyNumberFormat="1" applyFont="1" applyFill="1" applyBorder="1" applyAlignment="1">
      <alignment horizontal="right" vertical="center"/>
    </xf>
    <xf numFmtId="165" fontId="8" fillId="0" borderId="17" xfId="1" applyNumberFormat="1" applyFont="1" applyFill="1" applyBorder="1" applyAlignment="1">
      <alignment horizontal="right" vertical="center"/>
    </xf>
    <xf numFmtId="10" fontId="8" fillId="0" borderId="17" xfId="2" applyNumberFormat="1" applyFont="1" applyFill="1" applyBorder="1" applyAlignment="1">
      <alignment horizontal="right" vertical="center"/>
    </xf>
    <xf numFmtId="43" fontId="6" fillId="0" borderId="17" xfId="1" applyFont="1" applyBorder="1" applyAlignment="1">
      <alignment horizontal="right" vertical="center"/>
    </xf>
    <xf numFmtId="43" fontId="8" fillId="0" borderId="17" xfId="1" applyFont="1" applyBorder="1" applyAlignment="1">
      <alignment horizontal="right" vertical="center"/>
    </xf>
    <xf numFmtId="49" fontId="8" fillId="0" borderId="0" xfId="3" applyNumberFormat="1" applyFont="1" applyAlignment="1">
      <alignment horizontal="center" vertical="center"/>
    </xf>
    <xf numFmtId="43" fontId="6" fillId="7" borderId="17" xfId="1" applyFont="1" applyFill="1" applyBorder="1" applyAlignment="1">
      <alignment horizontal="right" vertical="center"/>
    </xf>
    <xf numFmtId="43" fontId="6" fillId="0" borderId="17" xfId="1" applyFont="1" applyFill="1" applyBorder="1" applyAlignment="1">
      <alignment horizontal="right" vertical="center"/>
    </xf>
    <xf numFmtId="43" fontId="8" fillId="0" borderId="17" xfId="1" applyFont="1" applyFill="1" applyBorder="1" applyAlignment="1">
      <alignment horizontal="right" vertical="center"/>
    </xf>
    <xf numFmtId="0" fontId="6" fillId="3" borderId="17" xfId="3" applyFont="1" applyFill="1" applyBorder="1" applyAlignment="1">
      <alignment horizontal="left" vertical="center"/>
    </xf>
    <xf numFmtId="0" fontId="8" fillId="3" borderId="17" xfId="3" applyFont="1" applyFill="1" applyBorder="1" applyAlignment="1">
      <alignment horizontal="left" vertical="center"/>
    </xf>
    <xf numFmtId="43" fontId="6" fillId="6" borderId="17" xfId="1" applyFont="1" applyFill="1" applyBorder="1" applyAlignment="1">
      <alignment horizontal="right" vertical="center"/>
    </xf>
    <xf numFmtId="49" fontId="6" fillId="3" borderId="17" xfId="3" applyNumberFormat="1" applyFont="1" applyFill="1" applyBorder="1" applyAlignment="1">
      <alignment horizontal="center" vertical="center"/>
    </xf>
    <xf numFmtId="49" fontId="8" fillId="3" borderId="17" xfId="3" applyNumberFormat="1" applyFont="1" applyFill="1" applyBorder="1" applyAlignment="1">
      <alignment horizontal="center" vertical="center"/>
    </xf>
    <xf numFmtId="43" fontId="6" fillId="0" borderId="17" xfId="1" applyFont="1" applyBorder="1" applyAlignment="1">
      <alignment horizontal="left" vertical="center"/>
    </xf>
    <xf numFmtId="43" fontId="8" fillId="0" borderId="17" xfId="1" applyFont="1" applyBorder="1" applyAlignment="1">
      <alignment horizontal="left" vertical="center"/>
    </xf>
    <xf numFmtId="10" fontId="8" fillId="0" borderId="17" xfId="2" applyNumberFormat="1" applyFont="1" applyBorder="1" applyAlignment="1">
      <alignment horizontal="left" vertical="center"/>
    </xf>
    <xf numFmtId="43" fontId="6" fillId="7" borderId="17" xfId="1" applyFont="1" applyFill="1" applyBorder="1" applyAlignment="1">
      <alignment horizontal="left" vertical="center"/>
    </xf>
    <xf numFmtId="10" fontId="6" fillId="7" borderId="17" xfId="2" applyNumberFormat="1" applyFont="1" applyFill="1" applyBorder="1" applyAlignment="1">
      <alignment horizontal="left" vertical="center"/>
    </xf>
    <xf numFmtId="49" fontId="6" fillId="6" borderId="17" xfId="3" applyNumberFormat="1" applyFont="1" applyFill="1" applyBorder="1" applyAlignment="1">
      <alignment horizontal="left" vertical="center"/>
    </xf>
    <xf numFmtId="43" fontId="6" fillId="6" borderId="17" xfId="1" applyFont="1" applyFill="1" applyBorder="1" applyAlignment="1">
      <alignment horizontal="center" vertical="center"/>
    </xf>
    <xf numFmtId="43" fontId="8" fillId="0" borderId="17" xfId="1" applyFont="1" applyFill="1" applyBorder="1" applyAlignment="1">
      <alignment horizontal="left" vertical="center"/>
    </xf>
    <xf numFmtId="10" fontId="8" fillId="0" borderId="17" xfId="2" applyNumberFormat="1" applyFont="1" applyFill="1" applyBorder="1" applyAlignment="1">
      <alignment horizontal="left" vertical="center"/>
    </xf>
    <xf numFmtId="43" fontId="6" fillId="0" borderId="17" xfId="1" applyFont="1" applyFill="1" applyBorder="1" applyAlignment="1">
      <alignment horizontal="left" vertical="center"/>
    </xf>
    <xf numFmtId="43" fontId="6" fillId="6" borderId="17" xfId="1" applyFont="1" applyFill="1" applyBorder="1" applyAlignment="1">
      <alignment horizontal="left" vertical="center"/>
    </xf>
    <xf numFmtId="10" fontId="6" fillId="6" borderId="17" xfId="2" applyNumberFormat="1" applyFont="1" applyFill="1" applyBorder="1" applyAlignment="1">
      <alignment horizontal="left" vertical="center"/>
    </xf>
    <xf numFmtId="0" fontId="6" fillId="0" borderId="0" xfId="3" applyFont="1" applyAlignment="1">
      <alignment horizontal="left" vertical="center"/>
    </xf>
    <xf numFmtId="49" fontId="6" fillId="0" borderId="19" xfId="3" applyNumberFormat="1" applyFont="1" applyBorder="1" applyAlignment="1">
      <alignment horizontal="center" vertical="center"/>
    </xf>
    <xf numFmtId="164" fontId="0" fillId="0" borderId="0" xfId="0" applyNumberFormat="1"/>
    <xf numFmtId="0" fontId="7" fillId="0" borderId="23" xfId="0" applyFont="1" applyBorder="1" applyAlignment="1">
      <alignment horizontal="center" vertical="center"/>
    </xf>
    <xf numFmtId="164" fontId="9" fillId="8" borderId="20" xfId="0" applyNumberFormat="1" applyFont="1" applyFill="1" applyBorder="1" applyAlignment="1">
      <alignment horizontal="center" vertical="center" wrapText="1"/>
    </xf>
    <xf numFmtId="49" fontId="9" fillId="9" borderId="25" xfId="0" applyNumberFormat="1" applyFont="1" applyFill="1" applyBorder="1" applyAlignment="1">
      <alignment horizontal="center" vertical="center"/>
    </xf>
    <xf numFmtId="0" fontId="11" fillId="9" borderId="25" xfId="0" applyFont="1" applyFill="1" applyBorder="1"/>
    <xf numFmtId="164" fontId="11" fillId="9" borderId="25" xfId="1" applyNumberFormat="1" applyFont="1" applyFill="1" applyBorder="1" applyAlignment="1">
      <alignment horizontal="center"/>
    </xf>
    <xf numFmtId="166" fontId="11" fillId="9" borderId="25" xfId="1" applyNumberFormat="1" applyFont="1" applyFill="1" applyBorder="1" applyAlignment="1">
      <alignment horizontal="center"/>
    </xf>
    <xf numFmtId="0" fontId="12" fillId="0" borderId="23" xfId="0" applyFont="1" applyBorder="1" applyAlignment="1">
      <alignment horizontal="left" vertical="center"/>
    </xf>
    <xf numFmtId="49" fontId="9" fillId="10" borderId="25" xfId="0" applyNumberFormat="1" applyFont="1" applyFill="1" applyBorder="1" applyAlignment="1">
      <alignment horizontal="center" vertical="center"/>
    </xf>
    <xf numFmtId="0" fontId="11" fillId="10" borderId="25" xfId="0" applyFont="1" applyFill="1" applyBorder="1"/>
    <xf numFmtId="164" fontId="11" fillId="10" borderId="25" xfId="1" applyNumberFormat="1" applyFont="1" applyFill="1" applyBorder="1" applyAlignment="1">
      <alignment horizontal="center"/>
    </xf>
    <xf numFmtId="167" fontId="11" fillId="10" borderId="25" xfId="1" applyNumberFormat="1" applyFont="1" applyFill="1" applyBorder="1" applyAlignment="1">
      <alignment horizontal="center"/>
    </xf>
    <xf numFmtId="0" fontId="9" fillId="10" borderId="25" xfId="0" applyFont="1" applyFill="1" applyBorder="1" applyAlignment="1">
      <alignment horizontal="center" vertical="center"/>
    </xf>
    <xf numFmtId="0" fontId="13" fillId="0" borderId="25" xfId="0" applyFont="1" applyBorder="1" applyAlignment="1">
      <alignment horizontal="center" vertical="center"/>
    </xf>
    <xf numFmtId="49" fontId="13" fillId="0" borderId="25" xfId="0" applyNumberFormat="1" applyFont="1" applyBorder="1" applyAlignment="1">
      <alignment horizontal="center" vertical="center"/>
    </xf>
    <xf numFmtId="49" fontId="9" fillId="0" borderId="25" xfId="0" applyNumberFormat="1" applyFont="1" applyBorder="1" applyAlignment="1">
      <alignment horizontal="center" vertical="center"/>
    </xf>
    <xf numFmtId="0" fontId="14" fillId="0" borderId="25" xfId="0" applyFont="1" applyBorder="1"/>
    <xf numFmtId="164" fontId="14" fillId="0" borderId="25" xfId="1" applyNumberFormat="1" applyFont="1" applyBorder="1" applyAlignment="1">
      <alignment horizontal="center"/>
    </xf>
    <xf numFmtId="167" fontId="14" fillId="0" borderId="25" xfId="1" applyNumberFormat="1" applyFont="1" applyBorder="1" applyAlignment="1">
      <alignment horizontal="center"/>
    </xf>
    <xf numFmtId="0" fontId="15" fillId="0" borderId="0" xfId="0" applyFont="1"/>
    <xf numFmtId="0" fontId="9" fillId="11" borderId="25" xfId="0" applyFont="1" applyFill="1" applyBorder="1" applyAlignment="1">
      <alignment horizontal="center" vertical="center"/>
    </xf>
    <xf numFmtId="49" fontId="9" fillId="11" borderId="25" xfId="0" applyNumberFormat="1" applyFont="1" applyFill="1" applyBorder="1" applyAlignment="1">
      <alignment horizontal="center" vertical="center"/>
    </xf>
    <xf numFmtId="0" fontId="11" fillId="11" borderId="25" xfId="0" applyFont="1" applyFill="1" applyBorder="1"/>
    <xf numFmtId="164" fontId="11" fillId="11" borderId="25" xfId="1" applyNumberFormat="1" applyFont="1" applyFill="1" applyBorder="1" applyAlignment="1">
      <alignment horizontal="center"/>
    </xf>
    <xf numFmtId="167" fontId="11" fillId="11" borderId="25" xfId="1" applyNumberFormat="1" applyFont="1" applyFill="1" applyBorder="1" applyAlignment="1">
      <alignment horizontal="center"/>
    </xf>
    <xf numFmtId="164" fontId="14" fillId="0" borderId="25" xfId="1" applyNumberFormat="1" applyFont="1" applyFill="1" applyBorder="1" applyAlignment="1">
      <alignment horizontal="center"/>
    </xf>
    <xf numFmtId="167" fontId="14" fillId="0" borderId="25" xfId="1" applyNumberFormat="1" applyFont="1" applyFill="1" applyBorder="1" applyAlignment="1">
      <alignment horizontal="center"/>
    </xf>
    <xf numFmtId="0" fontId="16" fillId="0" borderId="0" xfId="0" applyFont="1"/>
    <xf numFmtId="0" fontId="9" fillId="0" borderId="25" xfId="0" applyFont="1" applyBorder="1" applyAlignment="1">
      <alignment horizontal="center" vertical="center"/>
    </xf>
    <xf numFmtId="0" fontId="11" fillId="0" borderId="25" xfId="0" applyFont="1" applyBorder="1"/>
    <xf numFmtId="164" fontId="11" fillId="0" borderId="25" xfId="1" applyNumberFormat="1" applyFont="1" applyFill="1" applyBorder="1" applyAlignment="1">
      <alignment horizontal="center"/>
    </xf>
    <xf numFmtId="167" fontId="11" fillId="0" borderId="25" xfId="1" applyNumberFormat="1" applyFont="1" applyFill="1" applyBorder="1" applyAlignment="1">
      <alignment horizontal="center"/>
    </xf>
    <xf numFmtId="0" fontId="13" fillId="11" borderId="25" xfId="0" applyFont="1" applyFill="1" applyBorder="1" applyAlignment="1">
      <alignment horizontal="center" vertical="center"/>
    </xf>
    <xf numFmtId="49" fontId="13" fillId="11" borderId="25" xfId="0" applyNumberFormat="1" applyFont="1" applyFill="1" applyBorder="1" applyAlignment="1">
      <alignment horizontal="center" vertical="center"/>
    </xf>
    <xf numFmtId="164" fontId="14" fillId="11" borderId="25" xfId="1" applyNumberFormat="1" applyFont="1" applyFill="1" applyBorder="1" applyAlignment="1">
      <alignment horizontal="center"/>
    </xf>
    <xf numFmtId="167" fontId="14" fillId="11" borderId="25" xfId="1" applyNumberFormat="1" applyFont="1" applyFill="1" applyBorder="1" applyAlignment="1">
      <alignment horizontal="center"/>
    </xf>
    <xf numFmtId="164" fontId="11" fillId="10" borderId="25" xfId="1" applyNumberFormat="1" applyFont="1" applyFill="1" applyBorder="1"/>
    <xf numFmtId="167" fontId="11" fillId="10" borderId="25" xfId="1" applyNumberFormat="1" applyFont="1" applyFill="1" applyBorder="1"/>
    <xf numFmtId="164" fontId="11" fillId="11" borderId="25" xfId="1" applyNumberFormat="1" applyFont="1" applyFill="1" applyBorder="1"/>
    <xf numFmtId="167" fontId="11" fillId="11" borderId="25" xfId="1" applyNumberFormat="1" applyFont="1" applyFill="1" applyBorder="1"/>
    <xf numFmtId="164" fontId="14" fillId="0" borderId="25" xfId="1" applyNumberFormat="1" applyFont="1" applyBorder="1"/>
    <xf numFmtId="167" fontId="14" fillId="0" borderId="25" xfId="1" applyNumberFormat="1" applyFont="1" applyBorder="1"/>
    <xf numFmtId="167" fontId="11" fillId="9" borderId="25" xfId="1" applyNumberFormat="1" applyFont="1" applyFill="1" applyBorder="1" applyAlignment="1">
      <alignment horizontal="center"/>
    </xf>
    <xf numFmtId="0" fontId="13" fillId="10" borderId="25" xfId="0" applyFont="1" applyFill="1" applyBorder="1" applyAlignment="1">
      <alignment horizontal="center" vertical="center"/>
    </xf>
    <xf numFmtId="164" fontId="14" fillId="10" borderId="25" xfId="1" applyNumberFormat="1" applyFont="1" applyFill="1" applyBorder="1" applyAlignment="1">
      <alignment horizontal="center"/>
    </xf>
    <xf numFmtId="167" fontId="14" fillId="10" borderId="25" xfId="1" applyNumberFormat="1" applyFont="1" applyFill="1" applyBorder="1" applyAlignment="1">
      <alignment horizontal="center"/>
    </xf>
    <xf numFmtId="0" fontId="14" fillId="11" borderId="25" xfId="0" quotePrefix="1" applyFont="1" applyFill="1" applyBorder="1" applyAlignment="1">
      <alignment horizontal="left"/>
    </xf>
    <xf numFmtId="0" fontId="14" fillId="0" borderId="25" xfId="0" quotePrefix="1" applyFont="1" applyBorder="1" applyAlignment="1">
      <alignment horizontal="left"/>
    </xf>
    <xf numFmtId="164" fontId="13" fillId="10" borderId="25" xfId="1" applyNumberFormat="1" applyFont="1" applyFill="1" applyBorder="1" applyAlignment="1">
      <alignment horizontal="center" vertical="center"/>
    </xf>
    <xf numFmtId="43" fontId="13" fillId="10" borderId="25" xfId="1" applyFont="1" applyFill="1" applyBorder="1" applyAlignment="1">
      <alignment horizontal="center" vertical="center"/>
    </xf>
    <xf numFmtId="164" fontId="14" fillId="11" borderId="25" xfId="1" quotePrefix="1" applyNumberFormat="1" applyFont="1" applyFill="1" applyBorder="1" applyAlignment="1">
      <alignment horizontal="left"/>
    </xf>
    <xf numFmtId="43" fontId="14" fillId="11" borderId="25" xfId="1" quotePrefix="1" applyFont="1" applyFill="1" applyBorder="1" applyAlignment="1">
      <alignment horizontal="left"/>
    </xf>
    <xf numFmtId="49" fontId="9" fillId="8" borderId="20" xfId="0" applyNumberFormat="1" applyFont="1" applyFill="1" applyBorder="1" applyAlignment="1">
      <alignment horizontal="center" vertical="center" wrapText="1"/>
    </xf>
    <xf numFmtId="0" fontId="13" fillId="0" borderId="25" xfId="0" applyFont="1" applyBorder="1" applyAlignment="1">
      <alignment horizontal="left" vertical="center"/>
    </xf>
    <xf numFmtId="0" fontId="14" fillId="0" borderId="25" xfId="0" quotePrefix="1" applyFont="1" applyBorder="1" applyAlignment="1">
      <alignment horizontal="center"/>
    </xf>
    <xf numFmtId="0" fontId="11" fillId="13" borderId="25" xfId="0" applyFont="1" applyFill="1" applyBorder="1"/>
    <xf numFmtId="164" fontId="14" fillId="13" borderId="25" xfId="1" applyNumberFormat="1" applyFont="1" applyFill="1" applyBorder="1" applyAlignment="1">
      <alignment horizontal="center"/>
    </xf>
    <xf numFmtId="0" fontId="12" fillId="13" borderId="23" xfId="0" applyFont="1" applyFill="1" applyBorder="1" applyAlignment="1">
      <alignment horizontal="left" vertical="center"/>
    </xf>
    <xf numFmtId="0" fontId="0" fillId="13" borderId="0" xfId="0" applyFill="1"/>
    <xf numFmtId="0" fontId="14" fillId="13" borderId="25" xfId="0" quotePrefix="1" applyFont="1" applyFill="1" applyBorder="1" applyAlignment="1">
      <alignment horizontal="left"/>
    </xf>
    <xf numFmtId="0" fontId="9" fillId="13" borderId="25" xfId="0" applyFont="1" applyFill="1" applyBorder="1" applyAlignment="1">
      <alignment horizontal="left" vertical="center"/>
    </xf>
    <xf numFmtId="164" fontId="11" fillId="13" borderId="25" xfId="1" applyNumberFormat="1" applyFont="1" applyFill="1" applyBorder="1" applyAlignment="1">
      <alignment horizontal="center"/>
    </xf>
    <xf numFmtId="0" fontId="9" fillId="13" borderId="25" xfId="0" applyFont="1" applyFill="1" applyBorder="1" applyAlignment="1">
      <alignment horizontal="left" vertical="center" wrapText="1"/>
    </xf>
    <xf numFmtId="0" fontId="14" fillId="13" borderId="25" xfId="0" quotePrefix="1" applyFont="1" applyFill="1" applyBorder="1" applyAlignment="1">
      <alignment horizontal="left" wrapText="1"/>
    </xf>
    <xf numFmtId="0" fontId="9" fillId="0" borderId="25" xfId="0" applyFont="1" applyBorder="1" applyAlignment="1">
      <alignment horizontal="left" vertical="center"/>
    </xf>
    <xf numFmtId="0" fontId="11" fillId="0" borderId="25" xfId="0" quotePrefix="1" applyFont="1" applyBorder="1" applyAlignment="1">
      <alignment horizontal="left"/>
    </xf>
    <xf numFmtId="164" fontId="11" fillId="0" borderId="25" xfId="1" applyNumberFormat="1" applyFont="1" applyBorder="1" applyAlignment="1">
      <alignment horizontal="center"/>
    </xf>
    <xf numFmtId="0" fontId="14" fillId="0" borderId="25" xfId="0" quotePrefix="1" applyFont="1" applyBorder="1" applyAlignment="1">
      <alignment horizontal="left" wrapText="1"/>
    </xf>
    <xf numFmtId="168" fontId="11" fillId="9" borderId="25" xfId="1" applyNumberFormat="1" applyFont="1" applyFill="1" applyBorder="1" applyAlignment="1">
      <alignment horizontal="center"/>
    </xf>
    <xf numFmtId="168" fontId="11" fillId="10" borderId="25" xfId="1" applyNumberFormat="1" applyFont="1" applyFill="1" applyBorder="1" applyAlignment="1">
      <alignment horizontal="center"/>
    </xf>
    <xf numFmtId="49" fontId="6" fillId="12" borderId="25" xfId="0" applyNumberFormat="1" applyFont="1" applyFill="1" applyBorder="1" applyAlignment="1">
      <alignment horizontal="center" vertical="center"/>
    </xf>
    <xf numFmtId="0" fontId="8" fillId="12" borderId="25" xfId="0" applyFont="1" applyFill="1" applyBorder="1" applyAlignment="1">
      <alignment horizontal="center" vertical="center"/>
    </xf>
    <xf numFmtId="0" fontId="17" fillId="12" borderId="25" xfId="0" applyFont="1" applyFill="1" applyBorder="1" applyAlignment="1">
      <alignment vertical="center" wrapText="1"/>
    </xf>
    <xf numFmtId="164" fontId="17" fillId="14" borderId="25" xfId="1" applyNumberFormat="1" applyFont="1" applyFill="1" applyBorder="1" applyAlignment="1">
      <alignment vertical="center" wrapText="1"/>
    </xf>
    <xf numFmtId="167" fontId="17" fillId="12" borderId="25" xfId="1" applyNumberFormat="1" applyFont="1" applyFill="1" applyBorder="1" applyAlignment="1">
      <alignment vertical="center" wrapText="1"/>
    </xf>
    <xf numFmtId="0" fontId="8" fillId="0" borderId="23" xfId="0" applyFont="1" applyBorder="1" applyAlignment="1">
      <alignment horizontal="left" vertical="center"/>
    </xf>
    <xf numFmtId="0" fontId="0" fillId="0" borderId="0" xfId="0" applyFont="1"/>
    <xf numFmtId="0" fontId="11" fillId="0" borderId="25" xfId="0" quotePrefix="1" applyFont="1" applyBorder="1" applyAlignment="1">
      <alignment horizontal="left" wrapText="1"/>
    </xf>
    <xf numFmtId="0" fontId="0" fillId="0" borderId="0" xfId="0" applyFill="1"/>
    <xf numFmtId="49" fontId="9" fillId="0" borderId="20" xfId="0" applyNumberFormat="1" applyFont="1" applyFill="1" applyBorder="1" applyAlignment="1">
      <alignment horizontal="center" vertical="center" wrapText="1"/>
    </xf>
    <xf numFmtId="168" fontId="11" fillId="0" borderId="25" xfId="1" applyNumberFormat="1" applyFont="1" applyFill="1" applyBorder="1" applyAlignment="1">
      <alignment horizontal="center"/>
    </xf>
    <xf numFmtId="168" fontId="14" fillId="0" borderId="25" xfId="1" applyNumberFormat="1" applyFont="1" applyFill="1" applyBorder="1" applyAlignment="1">
      <alignment horizontal="center"/>
    </xf>
    <xf numFmtId="167" fontId="11" fillId="0" borderId="25" xfId="1" applyNumberFormat="1" applyFont="1" applyFill="1" applyBorder="1"/>
    <xf numFmtId="167" fontId="14" fillId="0" borderId="25" xfId="1" applyNumberFormat="1" applyFont="1" applyFill="1" applyBorder="1"/>
    <xf numFmtId="164" fontId="13" fillId="0" borderId="25" xfId="1" applyNumberFormat="1" applyFont="1" applyFill="1" applyBorder="1" applyAlignment="1">
      <alignment horizontal="center" vertical="center"/>
    </xf>
    <xf numFmtId="164" fontId="14" fillId="0" borderId="25" xfId="1" quotePrefix="1" applyNumberFormat="1" applyFont="1" applyFill="1" applyBorder="1" applyAlignment="1">
      <alignment horizontal="left"/>
    </xf>
    <xf numFmtId="164" fontId="17" fillId="0" borderId="25" xfId="1" applyNumberFormat="1" applyFont="1" applyFill="1" applyBorder="1" applyAlignment="1">
      <alignment vertical="center" wrapText="1"/>
    </xf>
    <xf numFmtId="167" fontId="17" fillId="0" borderId="25" xfId="1" applyNumberFormat="1" applyFont="1" applyFill="1" applyBorder="1" applyAlignment="1">
      <alignment vertical="center" wrapText="1"/>
    </xf>
    <xf numFmtId="49" fontId="6" fillId="0" borderId="17" xfId="3" applyNumberFormat="1" applyFont="1" applyBorder="1" applyAlignment="1">
      <alignment horizontal="center" vertical="center" wrapText="1"/>
    </xf>
    <xf numFmtId="49" fontId="6" fillId="0" borderId="17" xfId="3" applyNumberFormat="1" applyFont="1" applyBorder="1" applyAlignment="1">
      <alignment horizontal="center" vertical="center"/>
    </xf>
    <xf numFmtId="0" fontId="6" fillId="0" borderId="17" xfId="3" applyFont="1" applyBorder="1" applyAlignment="1">
      <alignment horizontal="center" vertical="center" wrapText="1"/>
    </xf>
    <xf numFmtId="0" fontId="3" fillId="2" borderId="1" xfId="3" applyFill="1" applyBorder="1" applyAlignment="1">
      <alignment horizontal="center"/>
    </xf>
    <xf numFmtId="0" fontId="3" fillId="2" borderId="2" xfId="3" applyFill="1" applyBorder="1" applyAlignment="1">
      <alignment horizontal="center"/>
    </xf>
    <xf numFmtId="0" fontId="1" fillId="2" borderId="2" xfId="3" applyFont="1" applyFill="1" applyBorder="1" applyAlignment="1">
      <alignment horizontal="center"/>
    </xf>
    <xf numFmtId="0" fontId="3" fillId="2" borderId="3" xfId="3" applyFill="1" applyBorder="1" applyAlignment="1">
      <alignment horizontal="center"/>
    </xf>
    <xf numFmtId="0" fontId="4" fillId="0" borderId="4" xfId="3" applyFont="1" applyBorder="1" applyAlignment="1">
      <alignment horizontal="center"/>
    </xf>
    <xf numFmtId="0" fontId="4" fillId="0" borderId="5" xfId="3" applyFont="1" applyBorder="1" applyAlignment="1">
      <alignment horizontal="center"/>
    </xf>
    <xf numFmtId="0" fontId="3" fillId="0" borderId="5" xfId="3" applyBorder="1" applyAlignment="1">
      <alignment horizontal="center"/>
    </xf>
    <xf numFmtId="0" fontId="4" fillId="0" borderId="6" xfId="3" applyFont="1" applyBorder="1" applyAlignment="1">
      <alignment horizontal="center"/>
    </xf>
    <xf numFmtId="0" fontId="4" fillId="0" borderId="7" xfId="3" applyFont="1" applyBorder="1" applyAlignment="1">
      <alignment horizontal="center"/>
    </xf>
    <xf numFmtId="0" fontId="4" fillId="0" borderId="0" xfId="3" applyFont="1" applyAlignment="1">
      <alignment horizontal="center"/>
    </xf>
    <xf numFmtId="0" fontId="3" fillId="0" borderId="0" xfId="3" applyAlignment="1">
      <alignment horizontal="center"/>
    </xf>
    <xf numFmtId="0" fontId="4" fillId="0" borderId="8" xfId="3" applyFont="1" applyBorder="1" applyAlignment="1">
      <alignment horizontal="center"/>
    </xf>
    <xf numFmtId="0" fontId="4" fillId="0" borderId="9" xfId="3" applyFont="1" applyBorder="1" applyAlignment="1">
      <alignment horizontal="center"/>
    </xf>
    <xf numFmtId="0" fontId="4" fillId="0" borderId="10" xfId="3" applyFont="1" applyBorder="1" applyAlignment="1">
      <alignment horizontal="center"/>
    </xf>
    <xf numFmtId="0" fontId="3" fillId="0" borderId="10" xfId="3" applyBorder="1" applyAlignment="1">
      <alignment horizontal="center"/>
    </xf>
    <xf numFmtId="0" fontId="4" fillId="0" borderId="11" xfId="3" applyFont="1" applyBorder="1" applyAlignment="1">
      <alignment horizontal="center"/>
    </xf>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49" fontId="6" fillId="0" borderId="14" xfId="3" applyNumberFormat="1" applyFont="1" applyBorder="1" applyAlignment="1">
      <alignment horizontal="center" vertical="center" wrapText="1"/>
    </xf>
    <xf numFmtId="49" fontId="6" fillId="0" borderId="17" xfId="3" applyNumberFormat="1" applyFont="1" applyBorder="1" applyAlignment="1">
      <alignment horizontal="center" vertical="center" wrapText="1"/>
    </xf>
    <xf numFmtId="49" fontId="7" fillId="0" borderId="14" xfId="3" applyNumberFormat="1" applyFont="1" applyBorder="1" applyAlignment="1">
      <alignment horizontal="center" vertical="center" wrapText="1"/>
    </xf>
    <xf numFmtId="49" fontId="6" fillId="0" borderId="15" xfId="3" applyNumberFormat="1" applyFont="1" applyBorder="1" applyAlignment="1">
      <alignment horizontal="center" vertical="center" wrapText="1"/>
    </xf>
    <xf numFmtId="49" fontId="6" fillId="0" borderId="12" xfId="3" applyNumberFormat="1" applyFont="1" applyBorder="1" applyAlignment="1">
      <alignment horizontal="center" vertical="center" wrapText="1"/>
    </xf>
    <xf numFmtId="49" fontId="6" fillId="0" borderId="13" xfId="3" applyNumberFormat="1" applyFont="1" applyBorder="1" applyAlignment="1">
      <alignment horizontal="center" vertical="center" wrapText="1"/>
    </xf>
    <xf numFmtId="49" fontId="6" fillId="3" borderId="16" xfId="3" applyNumberFormat="1" applyFont="1" applyFill="1" applyBorder="1" applyAlignment="1">
      <alignment horizontal="center" vertical="center" wrapText="1"/>
    </xf>
    <xf numFmtId="49" fontId="6" fillId="3" borderId="14" xfId="3" applyNumberFormat="1" applyFont="1" applyFill="1" applyBorder="1" applyAlignment="1">
      <alignment horizontal="center" vertical="center" wrapText="1"/>
    </xf>
    <xf numFmtId="49" fontId="6" fillId="0" borderId="16" xfId="3" applyNumberFormat="1" applyFont="1" applyBorder="1" applyAlignment="1">
      <alignment horizontal="center" vertical="center" wrapText="1"/>
    </xf>
    <xf numFmtId="49" fontId="6" fillId="0" borderId="17" xfId="3" applyNumberFormat="1" applyFont="1" applyBorder="1" applyAlignment="1">
      <alignment horizontal="center" vertical="center"/>
    </xf>
    <xf numFmtId="49" fontId="6" fillId="0" borderId="28" xfId="3" applyNumberFormat="1" applyFont="1" applyBorder="1" applyAlignment="1">
      <alignment horizontal="center" vertical="center" wrapText="1"/>
    </xf>
    <xf numFmtId="49" fontId="7" fillId="0" borderId="26" xfId="3" applyNumberFormat="1" applyFont="1" applyBorder="1" applyAlignment="1">
      <alignment horizontal="center" vertical="center" wrapText="1"/>
    </xf>
    <xf numFmtId="49" fontId="7" fillId="0" borderId="27" xfId="3" applyNumberFormat="1" applyFont="1" applyBorder="1" applyAlignment="1">
      <alignment horizontal="center" vertical="center" wrapText="1"/>
    </xf>
    <xf numFmtId="49" fontId="9" fillId="0" borderId="21" xfId="0" quotePrefix="1" applyNumberFormat="1" applyFont="1" applyBorder="1" applyAlignment="1">
      <alignment horizontal="center" vertical="center" wrapText="1"/>
    </xf>
    <xf numFmtId="0" fontId="10" fillId="0" borderId="22" xfId="0" applyFont="1" applyBorder="1"/>
    <xf numFmtId="0" fontId="10" fillId="0" borderId="23" xfId="0" applyFont="1" applyBorder="1"/>
    <xf numFmtId="49" fontId="9" fillId="8" borderId="20" xfId="0" applyNumberFormat="1" applyFont="1" applyFill="1" applyBorder="1" applyAlignment="1">
      <alignment horizontal="center" vertical="center" wrapText="1"/>
    </xf>
    <xf numFmtId="49" fontId="9" fillId="8" borderId="24" xfId="0" applyNumberFormat="1" applyFont="1" applyFill="1" applyBorder="1" applyAlignment="1">
      <alignment horizontal="center" vertical="center" wrapText="1"/>
    </xf>
    <xf numFmtId="49" fontId="9" fillId="8" borderId="20" xfId="0" quotePrefix="1" applyNumberFormat="1" applyFont="1" applyFill="1" applyBorder="1" applyAlignment="1">
      <alignment horizontal="center" vertical="center" wrapText="1"/>
    </xf>
    <xf numFmtId="49" fontId="9" fillId="8" borderId="24" xfId="0" quotePrefix="1" applyNumberFormat="1" applyFont="1" applyFill="1" applyBorder="1" applyAlignment="1">
      <alignment horizontal="center" vertical="center" wrapText="1"/>
    </xf>
    <xf numFmtId="49" fontId="9" fillId="0" borderId="21" xfId="0" quotePrefix="1" applyNumberFormat="1" applyFont="1" applyFill="1" applyBorder="1" applyAlignment="1">
      <alignment horizontal="center" vertical="center" wrapText="1"/>
    </xf>
    <xf numFmtId="0" fontId="10" fillId="0" borderId="22" xfId="0" applyFont="1" applyFill="1" applyBorder="1"/>
    <xf numFmtId="0" fontId="10" fillId="0" borderId="23" xfId="0" applyFont="1" applyFill="1" applyBorder="1"/>
  </cellXfs>
  <cellStyles count="4">
    <cellStyle name="Millares" xfId="1" builtinId="3"/>
    <cellStyle name="Normal" xfId="0" builtinId="0"/>
    <cellStyle name="Normal 2" xfId="3"/>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107157</xdr:rowOff>
    </xdr:from>
    <xdr:to>
      <xdr:col>1</xdr:col>
      <xdr:colOff>571501</xdr:colOff>
      <xdr:row>0</xdr:row>
      <xdr:rowOff>1750220</xdr:rowOff>
    </xdr:to>
    <xdr:pic>
      <xdr:nvPicPr>
        <xdr:cNvPr id="2" name="1 Imagen" descr="ESCUDO-transp-lema-blanco.png">
          <a:extLst>
            <a:ext uri="{FF2B5EF4-FFF2-40B4-BE49-F238E27FC236}">
              <a16:creationId xmlns:a16="http://schemas.microsoft.com/office/drawing/2014/main" id="{504EF5E2-678C-4014-AF97-58E87F8BAB31}"/>
            </a:ext>
          </a:extLst>
        </xdr:cNvPr>
        <xdr:cNvPicPr>
          <a:picLocks noChangeAspect="1"/>
        </xdr:cNvPicPr>
      </xdr:nvPicPr>
      <xdr:blipFill>
        <a:blip xmlns:r="http://schemas.openxmlformats.org/officeDocument/2006/relationships" r:embed="rId1" cstate="print"/>
        <a:srcRect/>
        <a:stretch>
          <a:fillRect/>
        </a:stretch>
      </xdr:blipFill>
      <xdr:spPr bwMode="auto">
        <a:xfrm>
          <a:off x="119063" y="107157"/>
          <a:ext cx="1119188" cy="1281113"/>
        </a:xfrm>
        <a:prstGeom prst="rect">
          <a:avLst/>
        </a:prstGeom>
        <a:noFill/>
        <a:ln w="9525">
          <a:noFill/>
          <a:miter lim="800000"/>
          <a:headEnd/>
          <a:tailEnd/>
        </a:ln>
      </xdr:spPr>
    </xdr:pic>
    <xdr:clientData/>
  </xdr:twoCellAnchor>
  <xdr:twoCellAnchor>
    <xdr:from>
      <xdr:col>1</xdr:col>
      <xdr:colOff>647700</xdr:colOff>
      <xdr:row>0</xdr:row>
      <xdr:rowOff>381000</xdr:rowOff>
    </xdr:from>
    <xdr:to>
      <xdr:col>4</xdr:col>
      <xdr:colOff>59531</xdr:colOff>
      <xdr:row>0</xdr:row>
      <xdr:rowOff>1440656</xdr:rowOff>
    </xdr:to>
    <xdr:sp macro="" textlink="">
      <xdr:nvSpPr>
        <xdr:cNvPr id="3" name="5 CuadroTexto">
          <a:extLst>
            <a:ext uri="{FF2B5EF4-FFF2-40B4-BE49-F238E27FC236}">
              <a16:creationId xmlns:a16="http://schemas.microsoft.com/office/drawing/2014/main" id="{DDDAB777-178E-436D-9E03-52BAB75D9993}"/>
            </a:ext>
          </a:extLst>
        </xdr:cNvPr>
        <xdr:cNvSpPr txBox="1"/>
      </xdr:nvSpPr>
      <xdr:spPr bwMode="auto">
        <a:xfrm>
          <a:off x="1314450" y="381000"/>
          <a:ext cx="2412206" cy="10120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119063</xdr:colOff>
      <xdr:row>0</xdr:row>
      <xdr:rowOff>107157</xdr:rowOff>
    </xdr:from>
    <xdr:to>
      <xdr:col>1</xdr:col>
      <xdr:colOff>571501</xdr:colOff>
      <xdr:row>0</xdr:row>
      <xdr:rowOff>1750220</xdr:rowOff>
    </xdr:to>
    <xdr:pic>
      <xdr:nvPicPr>
        <xdr:cNvPr id="2" name="1 Imagen" descr="ESCUDO-transp-lema-blanco.png">
          <a:extLst>
            <a:ext uri="{FF2B5EF4-FFF2-40B4-BE49-F238E27FC236}">
              <a16:creationId xmlns:a16="http://schemas.microsoft.com/office/drawing/2014/main" id="{504EF5E2-678C-4014-AF97-58E87F8BAB31}"/>
            </a:ext>
          </a:extLst>
        </xdr:cNvPr>
        <xdr:cNvPicPr>
          <a:picLocks noChangeAspect="1"/>
        </xdr:cNvPicPr>
      </xdr:nvPicPr>
      <xdr:blipFill>
        <a:blip xmlns:r="http://schemas.openxmlformats.org/officeDocument/2006/relationships" r:embed="rId1" cstate="print"/>
        <a:srcRect/>
        <a:stretch>
          <a:fillRect/>
        </a:stretch>
      </xdr:blipFill>
      <xdr:spPr bwMode="auto">
        <a:xfrm>
          <a:off x="119063" y="107157"/>
          <a:ext cx="1042988" cy="1281113"/>
        </a:xfrm>
        <a:prstGeom prst="rect">
          <a:avLst/>
        </a:prstGeom>
        <a:noFill/>
        <a:ln w="9525">
          <a:noFill/>
          <a:miter lim="800000"/>
          <a:headEnd/>
          <a:tailEnd/>
        </a:ln>
      </xdr:spPr>
    </xdr:pic>
    <xdr:clientData/>
  </xdr:twoCellAnchor>
  <xdr:twoCellAnchor>
    <xdr:from>
      <xdr:col>1</xdr:col>
      <xdr:colOff>647700</xdr:colOff>
      <xdr:row>0</xdr:row>
      <xdr:rowOff>381000</xdr:rowOff>
    </xdr:from>
    <xdr:to>
      <xdr:col>4</xdr:col>
      <xdr:colOff>59531</xdr:colOff>
      <xdr:row>0</xdr:row>
      <xdr:rowOff>1440656</xdr:rowOff>
    </xdr:to>
    <xdr:sp macro="" textlink="">
      <xdr:nvSpPr>
        <xdr:cNvPr id="3" name="5 CuadroTexto">
          <a:extLst>
            <a:ext uri="{FF2B5EF4-FFF2-40B4-BE49-F238E27FC236}">
              <a16:creationId xmlns:a16="http://schemas.microsoft.com/office/drawing/2014/main" id="{DDDAB777-178E-436D-9E03-52BAB75D9993}"/>
            </a:ext>
          </a:extLst>
        </xdr:cNvPr>
        <xdr:cNvSpPr txBox="1"/>
      </xdr:nvSpPr>
      <xdr:spPr bwMode="auto">
        <a:xfrm>
          <a:off x="1162050" y="381000"/>
          <a:ext cx="0" cy="10120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rpocesar/Downloads/Formatos%20CARS%20%20-%20PAI%202020%20-ENERO%2022%20ACTUALIZAD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0JAIRO/1.%20TRABAJO%20VIRTUAL/Convoctoria%202022/Formatos%20SINA%20-%20PAI%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forme Gastos"/>
      <sheetName val="Hoja2"/>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ow r="33">
          <cell r="D33" t="str">
            <v>SI APLICA</v>
          </cell>
          <cell r="F33" t="str">
            <v>SI SE REPORTA</v>
          </cell>
        </row>
        <row r="34">
          <cell r="D34" t="str">
            <v>NO APLICA</v>
          </cell>
          <cell r="F34" t="str">
            <v>NO SE REPORTA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forme Gastos"/>
      <sheetName val="Hoja2"/>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ow r="33">
          <cell r="D33" t="str">
            <v>SI APLICA</v>
          </cell>
          <cell r="F33" t="str">
            <v>SI SE REPORTA</v>
          </cell>
        </row>
        <row r="34">
          <cell r="D34" t="str">
            <v>NO APLICA</v>
          </cell>
          <cell r="F34" t="str">
            <v>NO SE REPORTA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S302"/>
  <sheetViews>
    <sheetView topLeftCell="A5" zoomScale="89" zoomScaleNormal="89" zoomScaleSheetLayoutView="100" workbookViewId="0">
      <pane xSplit="9" ySplit="8" topLeftCell="J13" activePane="bottomRight" state="frozen"/>
      <selection activeCell="A5" sqref="A5"/>
      <selection pane="topRight" activeCell="J5" sqref="J5"/>
      <selection pane="bottomLeft" activeCell="A13" sqref="A13"/>
      <selection pane="bottomRight" activeCell="R12" sqref="R12"/>
    </sheetView>
  </sheetViews>
  <sheetFormatPr baseColWidth="10" defaultRowHeight="36" customHeight="1" x14ac:dyDescent="0.25"/>
  <cols>
    <col min="1" max="1" width="10" customWidth="1"/>
    <col min="2" max="2" width="7.42578125" customWidth="1"/>
    <col min="3" max="3" width="14.140625" hidden="1" customWidth="1"/>
    <col min="4" max="4" width="16.140625" hidden="1" customWidth="1"/>
    <col min="5" max="9" width="11.42578125" hidden="1" customWidth="1"/>
    <col min="10" max="10" width="77.7109375" customWidth="1"/>
    <col min="11" max="11" width="22.42578125" bestFit="1" customWidth="1"/>
    <col min="12" max="12" width="19.28515625" bestFit="1" customWidth="1"/>
    <col min="13" max="13" width="17.28515625" customWidth="1"/>
    <col min="14" max="14" width="22.42578125" bestFit="1" customWidth="1"/>
    <col min="15" max="15" width="25.7109375" bestFit="1" customWidth="1"/>
    <col min="16" max="16" width="22.42578125" bestFit="1" customWidth="1"/>
    <col min="17" max="17" width="21.140625" bestFit="1" customWidth="1"/>
    <col min="18" max="18" width="18.85546875" customWidth="1"/>
    <col min="19" max="20" width="22.42578125" bestFit="1" customWidth="1"/>
    <col min="21" max="21" width="13" customWidth="1"/>
    <col min="22" max="22" width="26.85546875" customWidth="1"/>
    <col min="23" max="23" width="19.42578125" hidden="1" customWidth="1"/>
    <col min="24" max="24" width="15.140625" hidden="1" customWidth="1"/>
    <col min="25" max="25" width="0" hidden="1" customWidth="1"/>
  </cols>
  <sheetData>
    <row r="1" spans="1:25" ht="109.5" customHeight="1" thickBot="1" x14ac:dyDescent="0.3">
      <c r="A1" s="164"/>
      <c r="B1" s="165"/>
      <c r="C1" s="165"/>
      <c r="D1" s="165"/>
      <c r="E1" s="165"/>
      <c r="F1" s="166"/>
      <c r="G1" s="166"/>
      <c r="H1" s="166"/>
      <c r="I1" s="165"/>
      <c r="J1" s="165"/>
      <c r="K1" s="165"/>
      <c r="L1" s="165"/>
      <c r="M1" s="165"/>
      <c r="N1" s="165"/>
      <c r="O1" s="165"/>
      <c r="P1" s="165"/>
      <c r="Q1" s="165"/>
      <c r="R1" s="165"/>
      <c r="S1" s="165"/>
      <c r="T1" s="165"/>
      <c r="U1" s="165"/>
      <c r="V1" s="167"/>
    </row>
    <row r="2" spans="1:25" ht="26.25" customHeight="1" x14ac:dyDescent="0.25">
      <c r="A2" s="168" t="s">
        <v>0</v>
      </c>
      <c r="B2" s="169"/>
      <c r="C2" s="169"/>
      <c r="D2" s="169"/>
      <c r="E2" s="169"/>
      <c r="F2" s="170"/>
      <c r="G2" s="170"/>
      <c r="H2" s="170"/>
      <c r="I2" s="169"/>
      <c r="J2" s="169"/>
      <c r="K2" s="169"/>
      <c r="L2" s="169"/>
      <c r="M2" s="169"/>
      <c r="N2" s="169"/>
      <c r="O2" s="169"/>
      <c r="P2" s="169"/>
      <c r="Q2" s="169"/>
      <c r="R2" s="169"/>
      <c r="S2" s="169"/>
      <c r="T2" s="169"/>
      <c r="U2" s="169"/>
      <c r="V2" s="171"/>
    </row>
    <row r="3" spans="1:25" ht="26.25" customHeight="1" x14ac:dyDescent="0.25">
      <c r="A3" s="172" t="s">
        <v>1</v>
      </c>
      <c r="B3" s="173"/>
      <c r="C3" s="173"/>
      <c r="D3" s="173"/>
      <c r="E3" s="173"/>
      <c r="F3" s="174"/>
      <c r="G3" s="174"/>
      <c r="H3" s="174"/>
      <c r="I3" s="173"/>
      <c r="J3" s="173"/>
      <c r="K3" s="173"/>
      <c r="L3" s="173"/>
      <c r="M3" s="173"/>
      <c r="N3" s="173"/>
      <c r="O3" s="173"/>
      <c r="P3" s="173"/>
      <c r="Q3" s="173"/>
      <c r="R3" s="173"/>
      <c r="S3" s="173"/>
      <c r="T3" s="173"/>
      <c r="U3" s="173"/>
      <c r="V3" s="175"/>
    </row>
    <row r="4" spans="1:25" ht="26.25" customHeight="1" thickBot="1" x14ac:dyDescent="0.3">
      <c r="A4" s="176" t="s">
        <v>2</v>
      </c>
      <c r="B4" s="177"/>
      <c r="C4" s="177"/>
      <c r="D4" s="177"/>
      <c r="E4" s="177"/>
      <c r="F4" s="178"/>
      <c r="G4" s="178"/>
      <c r="H4" s="178"/>
      <c r="I4" s="177"/>
      <c r="J4" s="177"/>
      <c r="K4" s="177"/>
      <c r="L4" s="177"/>
      <c r="M4" s="177"/>
      <c r="N4" s="177"/>
      <c r="O4" s="177"/>
      <c r="P4" s="177"/>
      <c r="Q4" s="177"/>
      <c r="R4" s="177"/>
      <c r="S4" s="177"/>
      <c r="T4" s="177"/>
      <c r="U4" s="177"/>
      <c r="V4" s="179"/>
    </row>
    <row r="5" spans="1:25" ht="36" customHeight="1" thickTop="1" thickBot="1" x14ac:dyDescent="0.3">
      <c r="A5" s="180" t="s">
        <v>3</v>
      </c>
      <c r="B5" s="181"/>
      <c r="C5" s="181"/>
      <c r="D5" s="181"/>
      <c r="E5" s="181"/>
      <c r="F5" s="181"/>
      <c r="G5" s="181"/>
      <c r="H5" s="181"/>
      <c r="I5" s="182"/>
      <c r="J5" s="183" t="s">
        <v>4</v>
      </c>
      <c r="K5" s="183" t="s">
        <v>5</v>
      </c>
      <c r="L5" s="185" t="s">
        <v>6</v>
      </c>
      <c r="M5" s="185"/>
      <c r="N5" s="183" t="s">
        <v>7</v>
      </c>
      <c r="O5" s="186" t="s">
        <v>8</v>
      </c>
      <c r="P5" s="187"/>
      <c r="Q5" s="187"/>
      <c r="R5" s="188"/>
      <c r="S5" s="189" t="s">
        <v>9</v>
      </c>
      <c r="T5" s="183" t="s">
        <v>10</v>
      </c>
      <c r="U5" s="191" t="s">
        <v>11</v>
      </c>
      <c r="V5" s="183" t="s">
        <v>12</v>
      </c>
      <c r="W5" s="192" t="s">
        <v>13</v>
      </c>
      <c r="X5" s="163" t="s">
        <v>14</v>
      </c>
    </row>
    <row r="6" spans="1:25" s="7" customFormat="1" ht="36" customHeight="1" thickTop="1" thickBot="1" x14ac:dyDescent="0.3">
      <c r="A6" s="1" t="s">
        <v>15</v>
      </c>
      <c r="B6" s="1" t="s">
        <v>16</v>
      </c>
      <c r="C6" s="2" t="s">
        <v>17</v>
      </c>
      <c r="D6" s="1" t="s">
        <v>18</v>
      </c>
      <c r="E6" s="1" t="s">
        <v>19</v>
      </c>
      <c r="F6" s="1" t="s">
        <v>20</v>
      </c>
      <c r="G6" s="1" t="s">
        <v>21</v>
      </c>
      <c r="H6" s="1" t="s">
        <v>22</v>
      </c>
      <c r="I6" s="3" t="s">
        <v>23</v>
      </c>
      <c r="J6" s="184"/>
      <c r="K6" s="184"/>
      <c r="L6" s="4" t="s">
        <v>24</v>
      </c>
      <c r="M6" s="5" t="s">
        <v>25</v>
      </c>
      <c r="N6" s="184"/>
      <c r="O6" s="6" t="s">
        <v>26</v>
      </c>
      <c r="P6" s="4" t="s">
        <v>27</v>
      </c>
      <c r="Q6" s="6" t="s">
        <v>28</v>
      </c>
      <c r="R6" s="6" t="s">
        <v>29</v>
      </c>
      <c r="S6" s="190"/>
      <c r="T6" s="184"/>
      <c r="U6" s="183"/>
      <c r="V6" s="184"/>
      <c r="W6" s="192"/>
      <c r="X6" s="163"/>
    </row>
    <row r="7" spans="1:25" ht="22.5" customHeight="1" thickTop="1" thickBot="1" x14ac:dyDescent="0.3">
      <c r="A7" s="8" t="s">
        <v>30</v>
      </c>
      <c r="B7" s="8"/>
      <c r="C7" s="8"/>
      <c r="D7" s="8"/>
      <c r="E7" s="8"/>
      <c r="F7" s="9"/>
      <c r="G7" s="9"/>
      <c r="H7" s="9"/>
      <c r="I7" s="10"/>
      <c r="J7" s="11" t="s">
        <v>31</v>
      </c>
      <c r="K7" s="12">
        <f>K8+K17+K141</f>
        <v>30576806404</v>
      </c>
      <c r="L7" s="12">
        <f>+L8+L141</f>
        <v>0</v>
      </c>
      <c r="M7" s="12">
        <f>+M8+M141</f>
        <v>0</v>
      </c>
      <c r="N7" s="12">
        <f>K7+L7-M7</f>
        <v>30576806404</v>
      </c>
      <c r="O7" s="12">
        <f>O8+O17+O141</f>
        <v>8009581376.1900005</v>
      </c>
      <c r="P7" s="12">
        <f t="shared" ref="P7:R7" si="0">P8+P17+P141</f>
        <v>30606246049.27</v>
      </c>
      <c r="Q7" s="12">
        <f t="shared" si="0"/>
        <v>992605000</v>
      </c>
      <c r="R7" s="12" t="e">
        <f t="shared" si="0"/>
        <v>#REF!</v>
      </c>
      <c r="S7" s="12">
        <f>S8+S17+S141</f>
        <v>28317322134.209999</v>
      </c>
      <c r="T7" s="12">
        <f>T8+T17+T141</f>
        <v>29761353572.25</v>
      </c>
      <c r="U7" s="13">
        <f>T7/S7</f>
        <v>1.0509946325855253</v>
      </c>
      <c r="V7" s="8"/>
      <c r="W7" s="8" t="s">
        <v>32</v>
      </c>
      <c r="X7" s="8" t="s">
        <v>33</v>
      </c>
      <c r="Y7" s="14" t="s">
        <v>33</v>
      </c>
    </row>
    <row r="8" spans="1:25" ht="22.5" customHeight="1" thickTop="1" thickBot="1" x14ac:dyDescent="0.3">
      <c r="A8" s="15">
        <v>1</v>
      </c>
      <c r="B8" s="16" t="s">
        <v>34</v>
      </c>
      <c r="C8" s="16"/>
      <c r="D8" s="16"/>
      <c r="E8" s="16"/>
      <c r="F8" s="17"/>
      <c r="G8" s="17"/>
      <c r="H8" s="17"/>
      <c r="I8" s="17"/>
      <c r="J8" s="18" t="s">
        <v>35</v>
      </c>
      <c r="K8" s="19">
        <f>+K9+K29</f>
        <v>9105056404</v>
      </c>
      <c r="L8" s="19">
        <f>+L9+L29</f>
        <v>0</v>
      </c>
      <c r="M8" s="19">
        <f>+M9+M29</f>
        <v>0</v>
      </c>
      <c r="N8" s="19">
        <f t="shared" ref="N8:N82" si="1">K8+L8-M8</f>
        <v>9105056404</v>
      </c>
      <c r="O8" s="19">
        <f t="shared" ref="O8:T8" si="2">+O9+O29</f>
        <v>3918231376.1900001</v>
      </c>
      <c r="P8" s="19">
        <f t="shared" si="2"/>
        <v>13631021049.27</v>
      </c>
      <c r="Q8" s="19">
        <f t="shared" si="2"/>
        <v>587430000</v>
      </c>
      <c r="R8" s="19">
        <f t="shared" si="2"/>
        <v>0</v>
      </c>
      <c r="S8" s="19">
        <f>+S9+S29</f>
        <v>5379106400.54</v>
      </c>
      <c r="T8" s="19">
        <f t="shared" si="2"/>
        <v>13525129496</v>
      </c>
      <c r="U8" s="20">
        <f t="shared" ref="U8:U68" si="3">T8/S8</f>
        <v>2.5143822205566027</v>
      </c>
      <c r="V8" s="15"/>
      <c r="W8" s="15" t="s">
        <v>36</v>
      </c>
      <c r="X8" s="15"/>
      <c r="Y8" s="14" t="s">
        <v>33</v>
      </c>
    </row>
    <row r="9" spans="1:25" ht="22.5" customHeight="1" thickTop="1" thickBot="1" x14ac:dyDescent="0.3">
      <c r="A9" s="21">
        <v>1</v>
      </c>
      <c r="B9" s="22" t="s">
        <v>34</v>
      </c>
      <c r="C9" s="22" t="s">
        <v>34</v>
      </c>
      <c r="D9" s="22"/>
      <c r="E9" s="22"/>
      <c r="F9" s="23"/>
      <c r="G9" s="23"/>
      <c r="H9" s="23"/>
      <c r="I9" s="23"/>
      <c r="J9" s="24" t="s">
        <v>37</v>
      </c>
      <c r="K9" s="25">
        <f t="shared" ref="K9:T9" si="4">+K10</f>
        <v>0</v>
      </c>
      <c r="L9" s="25">
        <f>+L10</f>
        <v>0</v>
      </c>
      <c r="M9" s="25">
        <f>+M10</f>
        <v>0</v>
      </c>
      <c r="N9" s="25">
        <f t="shared" si="1"/>
        <v>0</v>
      </c>
      <c r="O9" s="25">
        <f t="shared" si="4"/>
        <v>0</v>
      </c>
      <c r="P9" s="25">
        <f t="shared" si="4"/>
        <v>0</v>
      </c>
      <c r="Q9" s="25">
        <f t="shared" si="4"/>
        <v>0</v>
      </c>
      <c r="R9" s="25">
        <f t="shared" si="4"/>
        <v>0</v>
      </c>
      <c r="S9" s="25">
        <f t="shared" si="4"/>
        <v>0</v>
      </c>
      <c r="T9" s="25">
        <f t="shared" si="4"/>
        <v>0</v>
      </c>
      <c r="U9" s="42">
        <v>0</v>
      </c>
      <c r="V9" s="21"/>
      <c r="W9" s="21" t="s">
        <v>38</v>
      </c>
      <c r="X9" s="21" t="s">
        <v>39</v>
      </c>
      <c r="Y9" s="14" t="s">
        <v>33</v>
      </c>
    </row>
    <row r="10" spans="1:25" ht="22.5" customHeight="1" thickTop="1" thickBot="1" x14ac:dyDescent="0.3">
      <c r="A10" s="27" t="s">
        <v>30</v>
      </c>
      <c r="B10" s="28" t="s">
        <v>34</v>
      </c>
      <c r="C10" s="28" t="s">
        <v>34</v>
      </c>
      <c r="D10" s="28" t="s">
        <v>34</v>
      </c>
      <c r="E10" s="28"/>
      <c r="F10" s="29"/>
      <c r="G10" s="29"/>
      <c r="H10" s="29"/>
      <c r="I10" s="29"/>
      <c r="J10" s="30" t="s">
        <v>40</v>
      </c>
      <c r="K10" s="31">
        <f>+K11+K14</f>
        <v>0</v>
      </c>
      <c r="L10" s="31">
        <f>+L11+L14</f>
        <v>0</v>
      </c>
      <c r="M10" s="31">
        <f>+M11+M14</f>
        <v>0</v>
      </c>
      <c r="N10" s="31">
        <f t="shared" si="1"/>
        <v>0</v>
      </c>
      <c r="O10" s="31">
        <f t="shared" ref="O10:T10" si="5">+O11+O14</f>
        <v>0</v>
      </c>
      <c r="P10" s="31">
        <f t="shared" si="5"/>
        <v>0</v>
      </c>
      <c r="Q10" s="31">
        <f t="shared" si="5"/>
        <v>0</v>
      </c>
      <c r="R10" s="31">
        <f t="shared" si="5"/>
        <v>0</v>
      </c>
      <c r="S10" s="31">
        <f t="shared" si="5"/>
        <v>0</v>
      </c>
      <c r="T10" s="31">
        <f t="shared" si="5"/>
        <v>0</v>
      </c>
      <c r="U10" s="42">
        <v>0</v>
      </c>
      <c r="V10" s="28"/>
      <c r="W10" s="27" t="s">
        <v>41</v>
      </c>
      <c r="X10" s="27" t="s">
        <v>42</v>
      </c>
      <c r="Y10" s="14" t="s">
        <v>33</v>
      </c>
    </row>
    <row r="11" spans="1:25" s="39" customFormat="1" ht="22.5" customHeight="1" thickTop="1" thickBot="1" x14ac:dyDescent="0.3">
      <c r="A11" s="33" t="s">
        <v>30</v>
      </c>
      <c r="B11" s="33" t="s">
        <v>34</v>
      </c>
      <c r="C11" s="33" t="s">
        <v>34</v>
      </c>
      <c r="D11" s="33" t="s">
        <v>34</v>
      </c>
      <c r="E11" s="33" t="s">
        <v>34</v>
      </c>
      <c r="F11" s="34"/>
      <c r="G11" s="34"/>
      <c r="H11" s="34"/>
      <c r="I11" s="34"/>
      <c r="J11" s="35" t="s">
        <v>43</v>
      </c>
      <c r="K11" s="36">
        <f>+K12+K13</f>
        <v>0</v>
      </c>
      <c r="L11" s="36">
        <f>+L12+L13</f>
        <v>0</v>
      </c>
      <c r="M11" s="36">
        <f>+M12+M13</f>
        <v>0</v>
      </c>
      <c r="N11" s="36">
        <f t="shared" si="1"/>
        <v>0</v>
      </c>
      <c r="O11" s="36">
        <f t="shared" ref="O11:T11" si="6">+O12+O13</f>
        <v>0</v>
      </c>
      <c r="P11" s="36">
        <f t="shared" si="6"/>
        <v>0</v>
      </c>
      <c r="Q11" s="36">
        <f t="shared" si="6"/>
        <v>0</v>
      </c>
      <c r="R11" s="36">
        <f t="shared" si="6"/>
        <v>0</v>
      </c>
      <c r="S11" s="36">
        <f t="shared" si="6"/>
        <v>0</v>
      </c>
      <c r="T11" s="36">
        <f t="shared" si="6"/>
        <v>0</v>
      </c>
      <c r="U11" s="42">
        <v>0</v>
      </c>
      <c r="V11" s="38"/>
      <c r="W11" s="38" t="s">
        <v>44</v>
      </c>
      <c r="X11" s="38" t="s">
        <v>45</v>
      </c>
      <c r="Y11" s="14" t="s">
        <v>33</v>
      </c>
    </row>
    <row r="12" spans="1:25" ht="22.5" customHeight="1" thickTop="1" thickBot="1" x14ac:dyDescent="0.3">
      <c r="A12" s="34" t="s">
        <v>30</v>
      </c>
      <c r="B12" s="34" t="s">
        <v>34</v>
      </c>
      <c r="C12" s="34" t="s">
        <v>34</v>
      </c>
      <c r="D12" s="34" t="s">
        <v>34</v>
      </c>
      <c r="E12" s="34" t="s">
        <v>34</v>
      </c>
      <c r="F12" s="33" t="s">
        <v>34</v>
      </c>
      <c r="G12" s="34"/>
      <c r="H12" s="34"/>
      <c r="I12" s="34"/>
      <c r="J12" s="40" t="s">
        <v>46</v>
      </c>
      <c r="K12" s="41"/>
      <c r="L12" s="41"/>
      <c r="M12" s="41"/>
      <c r="N12" s="41">
        <f t="shared" si="1"/>
        <v>0</v>
      </c>
      <c r="O12" s="41"/>
      <c r="P12" s="41"/>
      <c r="Q12" s="41"/>
      <c r="R12" s="41">
        <v>0</v>
      </c>
      <c r="S12" s="41"/>
      <c r="T12" s="41"/>
      <c r="U12" s="42">
        <v>0</v>
      </c>
      <c r="V12" s="43"/>
      <c r="W12" s="43"/>
      <c r="X12" s="43"/>
      <c r="Y12" s="14" t="s">
        <v>33</v>
      </c>
    </row>
    <row r="13" spans="1:25" ht="22.5" customHeight="1" thickTop="1" thickBot="1" x14ac:dyDescent="0.3">
      <c r="A13" s="34" t="s">
        <v>30</v>
      </c>
      <c r="B13" s="34" t="s">
        <v>34</v>
      </c>
      <c r="C13" s="34" t="s">
        <v>34</v>
      </c>
      <c r="D13" s="34" t="s">
        <v>34</v>
      </c>
      <c r="E13" s="34" t="s">
        <v>34</v>
      </c>
      <c r="F13" s="33" t="s">
        <v>47</v>
      </c>
      <c r="G13" s="34"/>
      <c r="H13" s="34"/>
      <c r="I13" s="34"/>
      <c r="J13" s="40" t="s">
        <v>48</v>
      </c>
      <c r="K13" s="41"/>
      <c r="L13" s="41"/>
      <c r="M13" s="41"/>
      <c r="N13" s="41">
        <f t="shared" si="1"/>
        <v>0</v>
      </c>
      <c r="O13" s="41"/>
      <c r="P13" s="41"/>
      <c r="Q13" s="41"/>
      <c r="R13" s="41">
        <v>0</v>
      </c>
      <c r="S13" s="41"/>
      <c r="T13" s="41"/>
      <c r="U13" s="42">
        <v>0</v>
      </c>
      <c r="V13" s="43"/>
      <c r="W13" s="43"/>
      <c r="X13" s="43"/>
      <c r="Y13" s="14" t="s">
        <v>33</v>
      </c>
    </row>
    <row r="14" spans="1:25" s="39" customFormat="1" ht="22.5" customHeight="1" thickTop="1" thickBot="1" x14ac:dyDescent="0.3">
      <c r="A14" s="33" t="s">
        <v>30</v>
      </c>
      <c r="B14" s="33" t="s">
        <v>34</v>
      </c>
      <c r="C14" s="33" t="s">
        <v>34</v>
      </c>
      <c r="D14" s="33" t="s">
        <v>34</v>
      </c>
      <c r="E14" s="33" t="s">
        <v>47</v>
      </c>
      <c r="F14" s="34"/>
      <c r="G14" s="34"/>
      <c r="H14"/>
      <c r="I14" s="34"/>
      <c r="J14" s="35" t="s">
        <v>49</v>
      </c>
      <c r="K14" s="44">
        <f>+K15+K16</f>
        <v>0</v>
      </c>
      <c r="L14" s="44">
        <f>+L15+L16</f>
        <v>0</v>
      </c>
      <c r="M14" s="44">
        <f>+M15+M16</f>
        <v>0</v>
      </c>
      <c r="N14" s="44">
        <f t="shared" si="1"/>
        <v>0</v>
      </c>
      <c r="O14" s="44">
        <f t="shared" ref="O14:T14" si="7">+O15+O16</f>
        <v>0</v>
      </c>
      <c r="P14" s="44">
        <f t="shared" si="7"/>
        <v>0</v>
      </c>
      <c r="Q14" s="44">
        <f t="shared" si="7"/>
        <v>0</v>
      </c>
      <c r="R14" s="44">
        <v>0</v>
      </c>
      <c r="S14" s="44">
        <f t="shared" si="7"/>
        <v>0</v>
      </c>
      <c r="T14" s="44">
        <f t="shared" si="7"/>
        <v>0</v>
      </c>
      <c r="U14" s="42">
        <v>0</v>
      </c>
      <c r="V14" s="38"/>
      <c r="W14" s="38" t="s">
        <v>50</v>
      </c>
      <c r="X14" s="38" t="s">
        <v>51</v>
      </c>
      <c r="Y14" s="14" t="s">
        <v>33</v>
      </c>
    </row>
    <row r="15" spans="1:25" ht="22.5" customHeight="1" thickTop="1" thickBot="1" x14ac:dyDescent="0.3">
      <c r="A15" s="34" t="s">
        <v>30</v>
      </c>
      <c r="B15" s="34" t="s">
        <v>34</v>
      </c>
      <c r="C15" s="34" t="s">
        <v>34</v>
      </c>
      <c r="D15" s="34" t="s">
        <v>34</v>
      </c>
      <c r="E15" s="34" t="s">
        <v>47</v>
      </c>
      <c r="F15" s="33" t="s">
        <v>34</v>
      </c>
      <c r="G15" s="34"/>
      <c r="H15" s="34"/>
      <c r="I15" s="34"/>
      <c r="J15" s="40" t="s">
        <v>52</v>
      </c>
      <c r="K15" s="46"/>
      <c r="L15" s="46"/>
      <c r="M15" s="46"/>
      <c r="N15" s="41">
        <f t="shared" si="1"/>
        <v>0</v>
      </c>
      <c r="O15" s="46"/>
      <c r="P15" s="46"/>
      <c r="Q15" s="46"/>
      <c r="R15" s="46">
        <v>0</v>
      </c>
      <c r="S15" s="41"/>
      <c r="T15" s="46"/>
      <c r="U15" s="42">
        <v>0</v>
      </c>
      <c r="V15" s="43"/>
      <c r="W15" s="43"/>
      <c r="X15" s="43"/>
      <c r="Y15" s="14" t="s">
        <v>33</v>
      </c>
    </row>
    <row r="16" spans="1:25" ht="22.5" customHeight="1" thickTop="1" thickBot="1" x14ac:dyDescent="0.3">
      <c r="A16" s="34" t="s">
        <v>30</v>
      </c>
      <c r="B16" s="34" t="s">
        <v>34</v>
      </c>
      <c r="C16" s="34" t="s">
        <v>34</v>
      </c>
      <c r="D16" s="34" t="s">
        <v>34</v>
      </c>
      <c r="E16" s="34" t="s">
        <v>47</v>
      </c>
      <c r="F16" s="33" t="s">
        <v>47</v>
      </c>
      <c r="G16" s="34"/>
      <c r="H16" s="34"/>
      <c r="I16" s="34"/>
      <c r="J16" s="40" t="s">
        <v>53</v>
      </c>
      <c r="K16" s="46"/>
      <c r="L16" s="46"/>
      <c r="M16" s="46"/>
      <c r="N16" s="41">
        <f t="shared" si="1"/>
        <v>0</v>
      </c>
      <c r="O16" s="46"/>
      <c r="P16" s="46"/>
      <c r="Q16" s="46"/>
      <c r="R16" s="46"/>
      <c r="S16" s="41"/>
      <c r="T16" s="46"/>
      <c r="U16" s="42">
        <v>0</v>
      </c>
      <c r="V16" s="43"/>
      <c r="W16" s="43"/>
      <c r="X16" s="43"/>
      <c r="Y16" s="14" t="s">
        <v>33</v>
      </c>
    </row>
    <row r="17" spans="1:25" ht="22.5" customHeight="1" thickTop="1" thickBot="1" x14ac:dyDescent="0.3">
      <c r="A17" s="43" t="s">
        <v>30</v>
      </c>
      <c r="B17" s="43" t="s">
        <v>34</v>
      </c>
      <c r="C17" s="34" t="s">
        <v>34</v>
      </c>
      <c r="D17" s="34" t="s">
        <v>34</v>
      </c>
      <c r="E17" s="43" t="s">
        <v>34</v>
      </c>
      <c r="F17" s="43" t="s">
        <v>34</v>
      </c>
      <c r="G17" s="33" t="s">
        <v>34</v>
      </c>
      <c r="H17" s="34"/>
      <c r="I17" s="34"/>
      <c r="J17" s="35" t="s">
        <v>54</v>
      </c>
      <c r="K17" s="48">
        <f t="shared" ref="K17" si="8">+K18+K19</f>
        <v>12420000000</v>
      </c>
      <c r="L17" s="48">
        <f>+L18+L19</f>
        <v>0</v>
      </c>
      <c r="M17" s="48">
        <f>+M18+M19</f>
        <v>0</v>
      </c>
      <c r="N17" s="48">
        <f t="shared" si="1"/>
        <v>12420000000</v>
      </c>
      <c r="O17" s="48">
        <f t="shared" ref="O17:T17" si="9">+O18+O19</f>
        <v>3691350000</v>
      </c>
      <c r="P17" s="48">
        <f t="shared" si="9"/>
        <v>8728650000</v>
      </c>
      <c r="Q17" s="48">
        <f t="shared" si="9"/>
        <v>0</v>
      </c>
      <c r="R17" s="48">
        <f t="shared" si="9"/>
        <v>0</v>
      </c>
      <c r="S17" s="48">
        <f t="shared" si="9"/>
        <v>16356969341.43</v>
      </c>
      <c r="T17" s="48">
        <f t="shared" si="9"/>
        <v>11068881392.24</v>
      </c>
      <c r="U17" s="37">
        <f t="shared" si="3"/>
        <v>0.67670735092741252</v>
      </c>
      <c r="V17" s="33"/>
      <c r="W17" s="43" t="s">
        <v>55</v>
      </c>
      <c r="X17" s="43" t="s">
        <v>56</v>
      </c>
      <c r="Y17" s="14" t="s">
        <v>33</v>
      </c>
    </row>
    <row r="18" spans="1:25" ht="22.5" customHeight="1" thickTop="1" thickBot="1" x14ac:dyDescent="0.3">
      <c r="A18" s="43" t="s">
        <v>30</v>
      </c>
      <c r="B18" s="43" t="s">
        <v>34</v>
      </c>
      <c r="C18" s="34" t="s">
        <v>34</v>
      </c>
      <c r="D18" s="34" t="s">
        <v>34</v>
      </c>
      <c r="E18" s="43" t="s">
        <v>34</v>
      </c>
      <c r="F18" s="43" t="s">
        <v>34</v>
      </c>
      <c r="G18" s="34" t="s">
        <v>34</v>
      </c>
      <c r="H18" s="34" t="s">
        <v>34</v>
      </c>
      <c r="I18" s="34"/>
      <c r="J18" s="40" t="s">
        <v>57</v>
      </c>
      <c r="K18" s="49">
        <v>12420000000</v>
      </c>
      <c r="L18" s="49"/>
      <c r="M18" s="49"/>
      <c r="N18" s="49">
        <f t="shared" si="1"/>
        <v>12420000000</v>
      </c>
      <c r="O18" s="49">
        <v>3691350000</v>
      </c>
      <c r="P18" s="49">
        <v>8728650000</v>
      </c>
      <c r="Q18" s="49">
        <v>0</v>
      </c>
      <c r="R18" s="49"/>
      <c r="S18" s="49">
        <v>16356969341.43</v>
      </c>
      <c r="T18" s="49">
        <v>11068881392.24</v>
      </c>
      <c r="U18" s="42">
        <f t="shared" si="3"/>
        <v>0.67670735092741252</v>
      </c>
      <c r="V18" s="33"/>
      <c r="W18" s="43"/>
      <c r="X18" s="43"/>
      <c r="Y18" s="14" t="s">
        <v>33</v>
      </c>
    </row>
    <row r="19" spans="1:25" ht="22.5" customHeight="1" thickTop="1" thickBot="1" x14ac:dyDescent="0.3">
      <c r="A19" s="43" t="s">
        <v>30</v>
      </c>
      <c r="B19" s="43" t="s">
        <v>34</v>
      </c>
      <c r="C19" s="34" t="s">
        <v>34</v>
      </c>
      <c r="D19" s="34" t="s">
        <v>34</v>
      </c>
      <c r="E19" s="43" t="s">
        <v>34</v>
      </c>
      <c r="F19" s="43" t="s">
        <v>34</v>
      </c>
      <c r="G19" s="34" t="s">
        <v>34</v>
      </c>
      <c r="H19" s="34" t="s">
        <v>47</v>
      </c>
      <c r="I19" s="34"/>
      <c r="J19" s="40" t="s">
        <v>58</v>
      </c>
      <c r="K19" s="49"/>
      <c r="L19" s="49"/>
      <c r="M19" s="49"/>
      <c r="N19" s="49">
        <f t="shared" si="1"/>
        <v>0</v>
      </c>
      <c r="O19" s="49"/>
      <c r="P19" s="49">
        <f>N19</f>
        <v>0</v>
      </c>
      <c r="Q19" s="49">
        <v>0</v>
      </c>
      <c r="R19" s="49">
        <v>0</v>
      </c>
      <c r="S19" s="49"/>
      <c r="T19" s="49"/>
      <c r="U19" s="42">
        <v>0</v>
      </c>
      <c r="V19" s="33"/>
      <c r="W19" s="43"/>
      <c r="X19" s="43"/>
      <c r="Y19" s="14" t="s">
        <v>33</v>
      </c>
    </row>
    <row r="20" spans="1:25" ht="16.5" thickTop="1" thickBot="1" x14ac:dyDescent="0.3">
      <c r="A20" s="43" t="s">
        <v>30</v>
      </c>
      <c r="B20" s="43" t="s">
        <v>34</v>
      </c>
      <c r="C20" s="34" t="s">
        <v>34</v>
      </c>
      <c r="D20" s="34" t="s">
        <v>34</v>
      </c>
      <c r="E20" s="43" t="s">
        <v>34</v>
      </c>
      <c r="F20" s="43" t="s">
        <v>34</v>
      </c>
      <c r="G20" s="33" t="s">
        <v>47</v>
      </c>
      <c r="H20" s="34"/>
      <c r="I20" s="34"/>
      <c r="J20" s="35" t="s">
        <v>59</v>
      </c>
      <c r="K20" s="48">
        <f t="shared" ref="K20" si="10">+K21+K22</f>
        <v>0</v>
      </c>
      <c r="L20" s="48">
        <f>+L21+L22</f>
        <v>0</v>
      </c>
      <c r="M20" s="48">
        <f>+M21+M22</f>
        <v>0</v>
      </c>
      <c r="N20" s="48">
        <f t="shared" si="1"/>
        <v>0</v>
      </c>
      <c r="O20" s="48">
        <f t="shared" ref="O20:T20" si="11">+O21+O22</f>
        <v>0</v>
      </c>
      <c r="P20" s="48">
        <f t="shared" si="11"/>
        <v>0</v>
      </c>
      <c r="Q20" s="48">
        <f t="shared" si="11"/>
        <v>0</v>
      </c>
      <c r="R20" s="48">
        <f t="shared" si="11"/>
        <v>0</v>
      </c>
      <c r="S20" s="48">
        <f t="shared" si="11"/>
        <v>0</v>
      </c>
      <c r="T20" s="48">
        <f t="shared" si="11"/>
        <v>0</v>
      </c>
      <c r="U20" s="42">
        <v>0</v>
      </c>
      <c r="V20" s="33"/>
      <c r="W20" s="43"/>
      <c r="X20" s="43"/>
      <c r="Y20" s="14"/>
    </row>
    <row r="21" spans="1:25" ht="22.5" customHeight="1" thickTop="1" thickBot="1" x14ac:dyDescent="0.3">
      <c r="A21" s="43" t="s">
        <v>30</v>
      </c>
      <c r="B21" s="43" t="s">
        <v>34</v>
      </c>
      <c r="C21" s="34" t="s">
        <v>34</v>
      </c>
      <c r="D21" s="34" t="s">
        <v>34</v>
      </c>
      <c r="E21" s="43" t="s">
        <v>34</v>
      </c>
      <c r="F21" s="43" t="s">
        <v>34</v>
      </c>
      <c r="G21" s="34" t="s">
        <v>47</v>
      </c>
      <c r="H21" s="34" t="s">
        <v>34</v>
      </c>
      <c r="I21" s="34"/>
      <c r="J21" s="40" t="s">
        <v>60</v>
      </c>
      <c r="K21" s="49"/>
      <c r="L21" s="49"/>
      <c r="M21" s="49"/>
      <c r="N21" s="49">
        <f t="shared" si="1"/>
        <v>0</v>
      </c>
      <c r="O21" s="49"/>
      <c r="P21" s="49"/>
      <c r="Q21" s="49"/>
      <c r="R21" s="49"/>
      <c r="S21" s="49"/>
      <c r="T21" s="49"/>
      <c r="U21" s="42">
        <v>0</v>
      </c>
      <c r="V21" s="33"/>
      <c r="W21" s="43"/>
      <c r="X21" s="43"/>
      <c r="Y21" s="14"/>
    </row>
    <row r="22" spans="1:25" ht="22.5" customHeight="1" thickTop="1" thickBot="1" x14ac:dyDescent="0.3">
      <c r="A22" s="43" t="s">
        <v>30</v>
      </c>
      <c r="B22" s="43" t="s">
        <v>34</v>
      </c>
      <c r="C22" s="34" t="s">
        <v>34</v>
      </c>
      <c r="D22" s="34" t="s">
        <v>34</v>
      </c>
      <c r="E22" s="43" t="s">
        <v>34</v>
      </c>
      <c r="F22" s="43" t="s">
        <v>34</v>
      </c>
      <c r="G22" s="34" t="s">
        <v>47</v>
      </c>
      <c r="H22" s="34" t="s">
        <v>47</v>
      </c>
      <c r="I22" s="34"/>
      <c r="J22" s="40" t="s">
        <v>61</v>
      </c>
      <c r="K22" s="49"/>
      <c r="L22" s="49"/>
      <c r="M22" s="49"/>
      <c r="N22" s="49">
        <f t="shared" si="1"/>
        <v>0</v>
      </c>
      <c r="O22" s="49"/>
      <c r="P22" s="49"/>
      <c r="Q22" s="49"/>
      <c r="R22" s="49"/>
      <c r="S22" s="49"/>
      <c r="T22" s="49"/>
      <c r="U22" s="42">
        <v>0</v>
      </c>
      <c r="V22" s="33"/>
      <c r="W22" s="43"/>
      <c r="X22" s="43"/>
      <c r="Y22" s="14"/>
    </row>
    <row r="23" spans="1:25" ht="22.5" customHeight="1" thickTop="1" thickBot="1" x14ac:dyDescent="0.3">
      <c r="A23" s="43" t="s">
        <v>30</v>
      </c>
      <c r="B23" s="43" t="s">
        <v>34</v>
      </c>
      <c r="C23" s="34" t="s">
        <v>34</v>
      </c>
      <c r="D23" s="34" t="s">
        <v>34</v>
      </c>
      <c r="E23" s="43" t="s">
        <v>34</v>
      </c>
      <c r="F23" s="43" t="s">
        <v>34</v>
      </c>
      <c r="G23" s="33" t="s">
        <v>62</v>
      </c>
      <c r="H23" s="34"/>
      <c r="I23" s="34"/>
      <c r="J23" s="35" t="s">
        <v>63</v>
      </c>
      <c r="K23" s="48">
        <f t="shared" ref="K23" si="12">+K24+K25</f>
        <v>0</v>
      </c>
      <c r="L23" s="48">
        <f>+L24+L25</f>
        <v>0</v>
      </c>
      <c r="M23" s="48">
        <f>+M24+M25</f>
        <v>0</v>
      </c>
      <c r="N23" s="48">
        <f t="shared" si="1"/>
        <v>0</v>
      </c>
      <c r="O23" s="48">
        <f t="shared" ref="O23:T23" si="13">+O24+O25</f>
        <v>0</v>
      </c>
      <c r="P23" s="48">
        <f t="shared" si="13"/>
        <v>0</v>
      </c>
      <c r="Q23" s="48">
        <f t="shared" si="13"/>
        <v>0</v>
      </c>
      <c r="R23" s="48">
        <f t="shared" si="13"/>
        <v>0</v>
      </c>
      <c r="S23" s="48">
        <f t="shared" si="13"/>
        <v>0</v>
      </c>
      <c r="T23" s="48">
        <f t="shared" si="13"/>
        <v>0</v>
      </c>
      <c r="U23" s="42">
        <v>0</v>
      </c>
      <c r="V23" s="33"/>
      <c r="W23" s="43" t="s">
        <v>50</v>
      </c>
      <c r="X23" s="43" t="s">
        <v>51</v>
      </c>
      <c r="Y23" s="14" t="s">
        <v>33</v>
      </c>
    </row>
    <row r="24" spans="1:25" ht="22.5" customHeight="1" thickTop="1" thickBot="1" x14ac:dyDescent="0.3">
      <c r="A24" s="43" t="s">
        <v>30</v>
      </c>
      <c r="B24" s="43" t="s">
        <v>34</v>
      </c>
      <c r="C24" s="34" t="s">
        <v>34</v>
      </c>
      <c r="D24" s="34" t="s">
        <v>34</v>
      </c>
      <c r="E24" s="43" t="s">
        <v>34</v>
      </c>
      <c r="F24" s="43" t="s">
        <v>34</v>
      </c>
      <c r="G24" s="34" t="s">
        <v>62</v>
      </c>
      <c r="H24" s="34" t="s">
        <v>34</v>
      </c>
      <c r="I24" s="34"/>
      <c r="J24" s="40" t="s">
        <v>64</v>
      </c>
      <c r="K24" s="49"/>
      <c r="L24" s="49"/>
      <c r="M24" s="49"/>
      <c r="N24" s="49">
        <f t="shared" si="1"/>
        <v>0</v>
      </c>
      <c r="O24" s="49"/>
      <c r="P24" s="49"/>
      <c r="Q24" s="49"/>
      <c r="R24" s="49"/>
      <c r="S24" s="49"/>
      <c r="T24" s="49"/>
      <c r="U24" s="42">
        <v>0</v>
      </c>
      <c r="V24" s="33"/>
      <c r="W24" s="43"/>
      <c r="X24" s="43"/>
      <c r="Y24" s="14" t="s">
        <v>33</v>
      </c>
    </row>
    <row r="25" spans="1:25" ht="22.5" customHeight="1" thickTop="1" thickBot="1" x14ac:dyDescent="0.3">
      <c r="A25" s="43" t="s">
        <v>30</v>
      </c>
      <c r="B25" s="43" t="s">
        <v>34</v>
      </c>
      <c r="C25" s="34" t="s">
        <v>34</v>
      </c>
      <c r="D25" s="34" t="s">
        <v>34</v>
      </c>
      <c r="E25" s="43" t="s">
        <v>34</v>
      </c>
      <c r="F25" s="43" t="s">
        <v>34</v>
      </c>
      <c r="G25" s="34" t="s">
        <v>62</v>
      </c>
      <c r="H25" s="34" t="s">
        <v>47</v>
      </c>
      <c r="I25" s="34"/>
      <c r="J25" s="40" t="s">
        <v>65</v>
      </c>
      <c r="K25" s="49"/>
      <c r="L25" s="49"/>
      <c r="M25" s="49"/>
      <c r="N25" s="49">
        <f t="shared" si="1"/>
        <v>0</v>
      </c>
      <c r="O25" s="49"/>
      <c r="P25" s="49"/>
      <c r="Q25" s="49"/>
      <c r="R25" s="49"/>
      <c r="S25" s="49"/>
      <c r="T25" s="49"/>
      <c r="U25" s="42">
        <v>0</v>
      </c>
      <c r="V25" s="33"/>
      <c r="W25" s="43"/>
      <c r="X25" s="43"/>
      <c r="Y25" s="14" t="s">
        <v>33</v>
      </c>
    </row>
    <row r="26" spans="1:25" ht="22.5" customHeight="1" thickTop="1" thickBot="1" x14ac:dyDescent="0.3">
      <c r="A26" s="43" t="s">
        <v>30</v>
      </c>
      <c r="B26" s="43" t="s">
        <v>34</v>
      </c>
      <c r="C26" s="34" t="s">
        <v>34</v>
      </c>
      <c r="D26" s="34" t="s">
        <v>34</v>
      </c>
      <c r="E26" s="43" t="s">
        <v>34</v>
      </c>
      <c r="F26" s="43" t="s">
        <v>34</v>
      </c>
      <c r="G26" s="33" t="s">
        <v>66</v>
      </c>
      <c r="H26" s="34"/>
      <c r="I26" s="34"/>
      <c r="J26" s="35" t="s">
        <v>67</v>
      </c>
      <c r="K26" s="48">
        <f t="shared" ref="K26" si="14">+K27+K28</f>
        <v>0</v>
      </c>
      <c r="L26" s="48">
        <f>+L27+L28</f>
        <v>0</v>
      </c>
      <c r="M26" s="48">
        <f>+M27+M28</f>
        <v>0</v>
      </c>
      <c r="N26" s="48">
        <f t="shared" si="1"/>
        <v>0</v>
      </c>
      <c r="O26" s="48">
        <f t="shared" ref="O26:T26" si="15">+O27+O28</f>
        <v>0</v>
      </c>
      <c r="P26" s="48">
        <f t="shared" si="15"/>
        <v>0</v>
      </c>
      <c r="Q26" s="48">
        <f t="shared" si="15"/>
        <v>0</v>
      </c>
      <c r="R26" s="48">
        <f t="shared" si="15"/>
        <v>0</v>
      </c>
      <c r="S26" s="48">
        <f t="shared" si="15"/>
        <v>0</v>
      </c>
      <c r="T26" s="48">
        <f t="shared" si="15"/>
        <v>0</v>
      </c>
      <c r="U26" s="42">
        <v>0</v>
      </c>
      <c r="V26" s="33"/>
      <c r="W26" s="43"/>
      <c r="X26" s="43"/>
      <c r="Y26" s="14"/>
    </row>
    <row r="27" spans="1:25" ht="22.5" customHeight="1" thickTop="1" thickBot="1" x14ac:dyDescent="0.3">
      <c r="A27" s="43" t="s">
        <v>30</v>
      </c>
      <c r="B27" s="43" t="s">
        <v>34</v>
      </c>
      <c r="C27" s="34" t="s">
        <v>34</v>
      </c>
      <c r="D27" s="34" t="s">
        <v>34</v>
      </c>
      <c r="E27" s="43" t="s">
        <v>34</v>
      </c>
      <c r="F27" s="43" t="s">
        <v>34</v>
      </c>
      <c r="G27" s="34" t="s">
        <v>66</v>
      </c>
      <c r="H27" s="34" t="s">
        <v>34</v>
      </c>
      <c r="I27" s="34"/>
      <c r="J27" s="40" t="s">
        <v>68</v>
      </c>
      <c r="K27" s="49"/>
      <c r="L27" s="49"/>
      <c r="M27" s="49"/>
      <c r="N27" s="49">
        <f t="shared" si="1"/>
        <v>0</v>
      </c>
      <c r="O27" s="49"/>
      <c r="P27" s="49"/>
      <c r="Q27" s="49"/>
      <c r="R27" s="49"/>
      <c r="S27" s="49"/>
      <c r="T27" s="49"/>
      <c r="U27" s="42">
        <v>0</v>
      </c>
      <c r="V27" s="33"/>
      <c r="W27" s="43"/>
      <c r="X27" s="43"/>
      <c r="Y27" s="14"/>
    </row>
    <row r="28" spans="1:25" ht="22.5" customHeight="1" thickTop="1" thickBot="1" x14ac:dyDescent="0.3">
      <c r="A28" s="43" t="s">
        <v>30</v>
      </c>
      <c r="B28" s="43" t="s">
        <v>34</v>
      </c>
      <c r="C28" s="34" t="s">
        <v>34</v>
      </c>
      <c r="D28" s="34" t="s">
        <v>34</v>
      </c>
      <c r="E28" s="43" t="s">
        <v>34</v>
      </c>
      <c r="F28" s="43" t="s">
        <v>34</v>
      </c>
      <c r="G28" s="34" t="s">
        <v>66</v>
      </c>
      <c r="H28" s="34" t="s">
        <v>47</v>
      </c>
      <c r="I28" s="34"/>
      <c r="J28" s="40" t="s">
        <v>69</v>
      </c>
      <c r="K28" s="49"/>
      <c r="L28" s="49"/>
      <c r="M28" s="49"/>
      <c r="N28" s="49">
        <f t="shared" si="1"/>
        <v>0</v>
      </c>
      <c r="O28" s="49"/>
      <c r="P28" s="49"/>
      <c r="Q28" s="49"/>
      <c r="R28" s="49"/>
      <c r="S28" s="49"/>
      <c r="T28" s="49"/>
      <c r="U28" s="42">
        <v>0</v>
      </c>
      <c r="V28" s="33"/>
      <c r="W28" s="43"/>
      <c r="X28" s="43"/>
      <c r="Y28" s="14"/>
    </row>
    <row r="29" spans="1:25" ht="22.5" customHeight="1" thickTop="1" thickBot="1" x14ac:dyDescent="0.3">
      <c r="A29" s="21" t="s">
        <v>30</v>
      </c>
      <c r="B29" s="22" t="s">
        <v>34</v>
      </c>
      <c r="C29" s="22" t="s">
        <v>47</v>
      </c>
      <c r="D29" s="22"/>
      <c r="E29" s="22"/>
      <c r="F29" s="23"/>
      <c r="G29" s="23"/>
      <c r="H29" s="23"/>
      <c r="I29" s="23"/>
      <c r="J29" s="24" t="s">
        <v>70</v>
      </c>
      <c r="K29" s="25">
        <f>+K30+K45+K88+K96+K122</f>
        <v>9105056404</v>
      </c>
      <c r="L29" s="25">
        <f>+L30+L45+L88+L96+L122</f>
        <v>0</v>
      </c>
      <c r="M29" s="25">
        <f>+M30+M45+M88+M96+M122</f>
        <v>0</v>
      </c>
      <c r="N29" s="25">
        <f t="shared" si="1"/>
        <v>9105056404</v>
      </c>
      <c r="O29" s="25">
        <f>+O30+O45+O88+O96+O122</f>
        <v>3918231376.1900001</v>
      </c>
      <c r="P29" s="25">
        <f t="shared" ref="P29:R29" si="16">+P30+P45+P88+P96+P122</f>
        <v>13631021049.27</v>
      </c>
      <c r="Q29" s="25">
        <f t="shared" si="16"/>
        <v>587430000</v>
      </c>
      <c r="R29" s="25">
        <f t="shared" si="16"/>
        <v>0</v>
      </c>
      <c r="S29" s="25">
        <f>+S30+S45+S88+S96+S122</f>
        <v>5379106400.54</v>
      </c>
      <c r="T29" s="25">
        <f>+T30+T45+T88+T96+T122</f>
        <v>13525129496</v>
      </c>
      <c r="U29" s="26">
        <f t="shared" si="3"/>
        <v>2.5143822205566027</v>
      </c>
      <c r="V29" s="21"/>
      <c r="W29" s="21" t="s">
        <v>71</v>
      </c>
      <c r="X29" s="21" t="s">
        <v>72</v>
      </c>
      <c r="Y29" s="14" t="s">
        <v>33</v>
      </c>
    </row>
    <row r="30" spans="1:25" ht="22.5" customHeight="1" thickTop="1" thickBot="1" x14ac:dyDescent="0.3">
      <c r="A30" s="27" t="s">
        <v>30</v>
      </c>
      <c r="B30" s="28" t="s">
        <v>34</v>
      </c>
      <c r="C30" s="28" t="s">
        <v>47</v>
      </c>
      <c r="D30" s="28" t="s">
        <v>34</v>
      </c>
      <c r="E30" s="28"/>
      <c r="F30" s="29"/>
      <c r="G30" s="29"/>
      <c r="H30" s="29"/>
      <c r="I30" s="29"/>
      <c r="J30" s="30" t="s">
        <v>73</v>
      </c>
      <c r="K30" s="31">
        <f t="shared" ref="K30:M31" si="17">+K31</f>
        <v>1035000000</v>
      </c>
      <c r="L30" s="31">
        <f t="shared" si="17"/>
        <v>0</v>
      </c>
      <c r="M30" s="31">
        <f t="shared" si="17"/>
        <v>0</v>
      </c>
      <c r="N30" s="31">
        <f t="shared" si="1"/>
        <v>1035000000</v>
      </c>
      <c r="O30" s="31">
        <f t="shared" ref="O30:T31" si="18">+O31</f>
        <v>103500000</v>
      </c>
      <c r="P30" s="31">
        <f t="shared" si="18"/>
        <v>724500000</v>
      </c>
      <c r="Q30" s="31">
        <f t="shared" si="18"/>
        <v>207000000</v>
      </c>
      <c r="R30" s="31">
        <f t="shared" si="18"/>
        <v>0</v>
      </c>
      <c r="S30" s="31">
        <f>+S31</f>
        <v>870494089</v>
      </c>
      <c r="T30" s="31">
        <f t="shared" si="18"/>
        <v>791528979</v>
      </c>
      <c r="U30" s="32">
        <f t="shared" si="3"/>
        <v>0.90928702331487055</v>
      </c>
      <c r="V30" s="28"/>
      <c r="W30" s="27" t="s">
        <v>74</v>
      </c>
      <c r="X30" s="27" t="s">
        <v>75</v>
      </c>
      <c r="Y30" s="14" t="s">
        <v>33</v>
      </c>
    </row>
    <row r="31" spans="1:25" ht="22.5" customHeight="1" thickTop="1" thickBot="1" x14ac:dyDescent="0.3">
      <c r="A31" s="38" t="s">
        <v>30</v>
      </c>
      <c r="B31" s="38" t="s">
        <v>34</v>
      </c>
      <c r="C31" s="33" t="s">
        <v>47</v>
      </c>
      <c r="D31" s="38" t="s">
        <v>34</v>
      </c>
      <c r="E31" s="33" t="s">
        <v>34</v>
      </c>
      <c r="F31" s="34"/>
      <c r="G31" s="34"/>
      <c r="H31" s="34"/>
      <c r="I31" s="34"/>
      <c r="J31" s="35" t="s">
        <v>76</v>
      </c>
      <c r="K31" s="36">
        <f t="shared" si="17"/>
        <v>1035000000</v>
      </c>
      <c r="L31" s="36">
        <f t="shared" si="17"/>
        <v>0</v>
      </c>
      <c r="M31" s="36">
        <f t="shared" si="17"/>
        <v>0</v>
      </c>
      <c r="N31" s="36">
        <f t="shared" si="1"/>
        <v>1035000000</v>
      </c>
      <c r="O31" s="36">
        <f t="shared" si="18"/>
        <v>103500000</v>
      </c>
      <c r="P31" s="36">
        <f t="shared" si="18"/>
        <v>724500000</v>
      </c>
      <c r="Q31" s="36">
        <f t="shared" si="18"/>
        <v>207000000</v>
      </c>
      <c r="R31" s="36">
        <f t="shared" si="18"/>
        <v>0</v>
      </c>
      <c r="S31" s="36">
        <f>+S32</f>
        <v>870494089</v>
      </c>
      <c r="T31" s="36">
        <f t="shared" si="18"/>
        <v>791528979</v>
      </c>
      <c r="U31" s="37">
        <f t="shared" si="3"/>
        <v>0.90928702331487055</v>
      </c>
      <c r="V31" s="43"/>
      <c r="W31" s="43" t="s">
        <v>77</v>
      </c>
      <c r="X31" s="43" t="s">
        <v>33</v>
      </c>
      <c r="Y31" s="14" t="s">
        <v>33</v>
      </c>
    </row>
    <row r="32" spans="1:25" ht="22.5" customHeight="1" thickTop="1" thickBot="1" x14ac:dyDescent="0.3">
      <c r="A32" s="43" t="s">
        <v>30</v>
      </c>
      <c r="B32" s="43" t="s">
        <v>34</v>
      </c>
      <c r="C32" s="34" t="s">
        <v>47</v>
      </c>
      <c r="D32" s="43" t="s">
        <v>34</v>
      </c>
      <c r="E32" s="43" t="s">
        <v>34</v>
      </c>
      <c r="F32" s="33" t="s">
        <v>34</v>
      </c>
      <c r="G32" s="34"/>
      <c r="H32" s="34"/>
      <c r="I32" s="34"/>
      <c r="J32" s="35" t="s">
        <v>78</v>
      </c>
      <c r="K32" s="36">
        <f t="shared" ref="K32:T32" si="19">+K33+K36+K39+K42</f>
        <v>1035000000</v>
      </c>
      <c r="L32" s="36">
        <f>+L33+L36+L39+L42</f>
        <v>0</v>
      </c>
      <c r="M32" s="36">
        <f>+M33+M36+M39+M42</f>
        <v>0</v>
      </c>
      <c r="N32" s="36">
        <f t="shared" si="1"/>
        <v>1035000000</v>
      </c>
      <c r="O32" s="36">
        <f t="shared" si="19"/>
        <v>103500000</v>
      </c>
      <c r="P32" s="36">
        <f t="shared" si="19"/>
        <v>724500000</v>
      </c>
      <c r="Q32" s="36">
        <f t="shared" si="19"/>
        <v>207000000</v>
      </c>
      <c r="R32" s="36">
        <f t="shared" si="19"/>
        <v>0</v>
      </c>
      <c r="S32" s="36">
        <f t="shared" si="19"/>
        <v>870494089</v>
      </c>
      <c r="T32" s="36">
        <f t="shared" si="19"/>
        <v>791528979</v>
      </c>
      <c r="U32" s="37">
        <f t="shared" si="3"/>
        <v>0.90928702331487055</v>
      </c>
      <c r="V32" s="43"/>
      <c r="W32" s="43" t="s">
        <v>79</v>
      </c>
      <c r="X32" s="43" t="s">
        <v>80</v>
      </c>
      <c r="Y32" s="14" t="s">
        <v>33</v>
      </c>
    </row>
    <row r="33" spans="1:25" ht="22.5" customHeight="1" thickTop="1" thickBot="1" x14ac:dyDescent="0.3">
      <c r="A33" s="43" t="s">
        <v>30</v>
      </c>
      <c r="B33" s="43" t="s">
        <v>34</v>
      </c>
      <c r="C33" s="34" t="s">
        <v>47</v>
      </c>
      <c r="D33" s="43" t="s">
        <v>34</v>
      </c>
      <c r="E33" s="43" t="s">
        <v>34</v>
      </c>
      <c r="F33" s="43" t="s">
        <v>34</v>
      </c>
      <c r="G33" s="33" t="s">
        <v>34</v>
      </c>
      <c r="H33" s="34"/>
      <c r="I33" s="34"/>
      <c r="J33" s="35" t="s">
        <v>81</v>
      </c>
      <c r="K33" s="36">
        <f t="shared" ref="K33:T33" si="20">SUM(K34:K35)</f>
        <v>1035000000</v>
      </c>
      <c r="L33" s="36">
        <f>SUM(L34:L35)</f>
        <v>0</v>
      </c>
      <c r="M33" s="36">
        <f>SUM(M34:M35)</f>
        <v>0</v>
      </c>
      <c r="N33" s="36">
        <f t="shared" si="1"/>
        <v>1035000000</v>
      </c>
      <c r="O33" s="36">
        <f t="shared" si="20"/>
        <v>103500000</v>
      </c>
      <c r="P33" s="36">
        <f t="shared" si="20"/>
        <v>724500000</v>
      </c>
      <c r="Q33" s="36">
        <f t="shared" si="20"/>
        <v>207000000</v>
      </c>
      <c r="R33" s="36">
        <f t="shared" si="20"/>
        <v>0</v>
      </c>
      <c r="S33" s="36">
        <f>SUM(S34:S35)</f>
        <v>870494089</v>
      </c>
      <c r="T33" s="36">
        <f t="shared" si="20"/>
        <v>791528979</v>
      </c>
      <c r="U33" s="37">
        <f t="shared" si="3"/>
        <v>0.90928702331487055</v>
      </c>
      <c r="V33" s="43"/>
      <c r="W33" s="43"/>
      <c r="X33" s="43"/>
      <c r="Y33" s="14" t="s">
        <v>33</v>
      </c>
    </row>
    <row r="34" spans="1:25" ht="22.5" customHeight="1" thickTop="1" thickBot="1" x14ac:dyDescent="0.3">
      <c r="A34" s="43" t="s">
        <v>30</v>
      </c>
      <c r="B34" s="43" t="s">
        <v>34</v>
      </c>
      <c r="C34" s="34" t="s">
        <v>47</v>
      </c>
      <c r="D34" s="43" t="s">
        <v>34</v>
      </c>
      <c r="E34" s="43" t="s">
        <v>34</v>
      </c>
      <c r="F34" s="43" t="s">
        <v>34</v>
      </c>
      <c r="G34" s="43" t="s">
        <v>34</v>
      </c>
      <c r="H34" s="43" t="s">
        <v>34</v>
      </c>
      <c r="I34" s="34"/>
      <c r="J34" s="40" t="s">
        <v>82</v>
      </c>
      <c r="K34" s="41">
        <v>1035000000</v>
      </c>
      <c r="L34" s="41"/>
      <c r="M34" s="41"/>
      <c r="N34" s="41">
        <f t="shared" si="1"/>
        <v>1035000000</v>
      </c>
      <c r="O34" s="41">
        <f>N34*10%</f>
        <v>103500000</v>
      </c>
      <c r="P34" s="41">
        <f>N34*70%</f>
        <v>724500000</v>
      </c>
      <c r="Q34" s="41">
        <f>N34*20%</f>
        <v>207000000</v>
      </c>
      <c r="R34" s="41"/>
      <c r="S34" s="41">
        <v>870494089</v>
      </c>
      <c r="T34" s="41">
        <v>791528979</v>
      </c>
      <c r="U34" s="42">
        <f t="shared" si="3"/>
        <v>0.90928702331487055</v>
      </c>
      <c r="V34" s="43"/>
      <c r="W34" s="43"/>
      <c r="X34" s="43"/>
      <c r="Y34" s="14" t="s">
        <v>33</v>
      </c>
    </row>
    <row r="35" spans="1:25" ht="16.5" thickTop="1" thickBot="1" x14ac:dyDescent="0.3">
      <c r="A35" s="43" t="s">
        <v>30</v>
      </c>
      <c r="B35" s="43" t="s">
        <v>34</v>
      </c>
      <c r="C35" s="34" t="s">
        <v>47</v>
      </c>
      <c r="D35" s="43" t="s">
        <v>34</v>
      </c>
      <c r="E35" s="43" t="s">
        <v>34</v>
      </c>
      <c r="F35" s="43" t="s">
        <v>34</v>
      </c>
      <c r="G35" s="43" t="s">
        <v>34</v>
      </c>
      <c r="H35" s="34" t="s">
        <v>47</v>
      </c>
      <c r="I35" s="34"/>
      <c r="J35" s="40" t="s">
        <v>83</v>
      </c>
      <c r="K35" s="41"/>
      <c r="L35" s="41"/>
      <c r="M35" s="41"/>
      <c r="N35" s="41">
        <f t="shared" si="1"/>
        <v>0</v>
      </c>
      <c r="O35" s="41"/>
      <c r="P35" s="41"/>
      <c r="Q35" s="41"/>
      <c r="R35" s="41"/>
      <c r="S35" s="41"/>
      <c r="T35" s="41"/>
      <c r="U35" s="42">
        <v>0</v>
      </c>
      <c r="V35" s="43"/>
      <c r="W35" s="43"/>
      <c r="X35" s="43"/>
      <c r="Y35" s="14" t="s">
        <v>33</v>
      </c>
    </row>
    <row r="36" spans="1:25" ht="16.5" thickTop="1" thickBot="1" x14ac:dyDescent="0.3">
      <c r="A36" s="43" t="s">
        <v>30</v>
      </c>
      <c r="B36" s="43" t="s">
        <v>34</v>
      </c>
      <c r="C36" s="34" t="s">
        <v>47</v>
      </c>
      <c r="D36" s="43" t="s">
        <v>34</v>
      </c>
      <c r="E36" s="43" t="s">
        <v>34</v>
      </c>
      <c r="F36" s="43" t="s">
        <v>34</v>
      </c>
      <c r="G36" s="33" t="s">
        <v>47</v>
      </c>
      <c r="H36" s="34"/>
      <c r="I36" s="34"/>
      <c r="J36" s="35" t="s">
        <v>84</v>
      </c>
      <c r="K36" s="36">
        <f t="shared" ref="K36:T36" si="21">SUM(K37:K38)</f>
        <v>0</v>
      </c>
      <c r="L36" s="36">
        <f>SUM(L37:L38)</f>
        <v>0</v>
      </c>
      <c r="M36" s="36">
        <f>SUM(M37:M38)</f>
        <v>0</v>
      </c>
      <c r="N36" s="36">
        <f t="shared" si="1"/>
        <v>0</v>
      </c>
      <c r="O36" s="36">
        <f t="shared" si="21"/>
        <v>0</v>
      </c>
      <c r="P36" s="36">
        <f t="shared" si="21"/>
        <v>0</v>
      </c>
      <c r="Q36" s="36">
        <f t="shared" si="21"/>
        <v>0</v>
      </c>
      <c r="R36" s="36">
        <f t="shared" si="21"/>
        <v>0</v>
      </c>
      <c r="S36" s="36">
        <f t="shared" si="21"/>
        <v>0</v>
      </c>
      <c r="T36" s="36">
        <f t="shared" si="21"/>
        <v>0</v>
      </c>
      <c r="U36" s="42">
        <v>0</v>
      </c>
      <c r="V36" s="43"/>
      <c r="W36" s="43"/>
      <c r="X36" s="43"/>
      <c r="Y36" s="14" t="s">
        <v>33</v>
      </c>
    </row>
    <row r="37" spans="1:25" ht="16.5" thickTop="1" thickBot="1" x14ac:dyDescent="0.3">
      <c r="A37" s="43" t="s">
        <v>30</v>
      </c>
      <c r="B37" s="43" t="s">
        <v>34</v>
      </c>
      <c r="C37" s="34" t="s">
        <v>47</v>
      </c>
      <c r="D37" s="43" t="s">
        <v>34</v>
      </c>
      <c r="E37" s="43" t="s">
        <v>34</v>
      </c>
      <c r="F37" s="43" t="s">
        <v>34</v>
      </c>
      <c r="G37" s="34" t="s">
        <v>47</v>
      </c>
      <c r="H37" s="34" t="s">
        <v>34</v>
      </c>
      <c r="I37" s="34"/>
      <c r="J37" s="40" t="s">
        <v>85</v>
      </c>
      <c r="K37" s="41"/>
      <c r="L37" s="41"/>
      <c r="M37" s="41"/>
      <c r="N37" s="41">
        <f t="shared" si="1"/>
        <v>0</v>
      </c>
      <c r="O37" s="41">
        <f>+N37*10%</f>
        <v>0</v>
      </c>
      <c r="P37" s="41">
        <f>+N37*70%</f>
        <v>0</v>
      </c>
      <c r="Q37" s="41">
        <f>+N37*20%</f>
        <v>0</v>
      </c>
      <c r="R37" s="41"/>
      <c r="S37" s="41"/>
      <c r="T37" s="41"/>
      <c r="U37" s="42">
        <v>0</v>
      </c>
      <c r="V37" s="43"/>
      <c r="W37" s="43"/>
      <c r="X37" s="43"/>
      <c r="Y37" s="14" t="s">
        <v>33</v>
      </c>
    </row>
    <row r="38" spans="1:25" ht="16.5" thickTop="1" thickBot="1" x14ac:dyDescent="0.3">
      <c r="A38" s="43" t="s">
        <v>30</v>
      </c>
      <c r="B38" s="43" t="s">
        <v>34</v>
      </c>
      <c r="C38" s="34" t="s">
        <v>47</v>
      </c>
      <c r="D38" s="43" t="s">
        <v>34</v>
      </c>
      <c r="E38" s="43" t="s">
        <v>34</v>
      </c>
      <c r="F38" s="43" t="s">
        <v>34</v>
      </c>
      <c r="G38" s="34" t="s">
        <v>47</v>
      </c>
      <c r="H38" s="34" t="s">
        <v>47</v>
      </c>
      <c r="I38" s="34"/>
      <c r="J38" s="40" t="s">
        <v>86</v>
      </c>
      <c r="K38" s="41"/>
      <c r="L38" s="41"/>
      <c r="M38" s="41"/>
      <c r="N38" s="41">
        <f t="shared" si="1"/>
        <v>0</v>
      </c>
      <c r="O38" s="41"/>
      <c r="P38" s="41"/>
      <c r="Q38" s="41"/>
      <c r="R38" s="41"/>
      <c r="S38" s="41"/>
      <c r="T38" s="41"/>
      <c r="U38" s="42">
        <v>0</v>
      </c>
      <c r="V38" s="43"/>
      <c r="W38" s="43"/>
      <c r="X38" s="43"/>
      <c r="Y38" s="14" t="s">
        <v>33</v>
      </c>
    </row>
    <row r="39" spans="1:25" ht="16.5" thickTop="1" thickBot="1" x14ac:dyDescent="0.3">
      <c r="A39" s="43" t="s">
        <v>30</v>
      </c>
      <c r="B39" s="43" t="s">
        <v>34</v>
      </c>
      <c r="C39" s="34" t="s">
        <v>47</v>
      </c>
      <c r="D39" s="43" t="s">
        <v>34</v>
      </c>
      <c r="E39" s="43" t="s">
        <v>34</v>
      </c>
      <c r="F39" s="43" t="s">
        <v>34</v>
      </c>
      <c r="G39" s="33" t="s">
        <v>62</v>
      </c>
      <c r="H39" s="34"/>
      <c r="I39" s="34"/>
      <c r="J39" s="35" t="s">
        <v>87</v>
      </c>
      <c r="K39" s="36">
        <f t="shared" ref="K39:T39" si="22">SUM(K40:K41)</f>
        <v>0</v>
      </c>
      <c r="L39" s="36">
        <f>SUM(L40:L41)</f>
        <v>0</v>
      </c>
      <c r="M39" s="36">
        <f>SUM(M40:M41)</f>
        <v>0</v>
      </c>
      <c r="N39" s="36">
        <f t="shared" si="1"/>
        <v>0</v>
      </c>
      <c r="O39" s="36">
        <f t="shared" si="22"/>
        <v>0</v>
      </c>
      <c r="P39" s="36">
        <f t="shared" si="22"/>
        <v>0</v>
      </c>
      <c r="Q39" s="36">
        <f t="shared" si="22"/>
        <v>0</v>
      </c>
      <c r="R39" s="36">
        <f t="shared" si="22"/>
        <v>0</v>
      </c>
      <c r="S39" s="36">
        <f t="shared" si="22"/>
        <v>0</v>
      </c>
      <c r="T39" s="36">
        <f t="shared" si="22"/>
        <v>0</v>
      </c>
      <c r="U39" s="42">
        <v>0</v>
      </c>
      <c r="V39" s="43"/>
      <c r="W39" s="43"/>
      <c r="X39" s="43"/>
      <c r="Y39" s="14" t="s">
        <v>33</v>
      </c>
    </row>
    <row r="40" spans="1:25" ht="16.5" thickTop="1" thickBot="1" x14ac:dyDescent="0.3">
      <c r="A40" s="43" t="s">
        <v>30</v>
      </c>
      <c r="B40" s="43" t="s">
        <v>34</v>
      </c>
      <c r="C40" s="34" t="s">
        <v>47</v>
      </c>
      <c r="D40" s="43" t="s">
        <v>34</v>
      </c>
      <c r="E40" s="43" t="s">
        <v>34</v>
      </c>
      <c r="F40" s="43" t="s">
        <v>34</v>
      </c>
      <c r="G40" s="34" t="s">
        <v>62</v>
      </c>
      <c r="H40" s="34" t="s">
        <v>34</v>
      </c>
      <c r="I40" s="34"/>
      <c r="J40" s="40" t="s">
        <v>88</v>
      </c>
      <c r="K40" s="41"/>
      <c r="L40" s="41"/>
      <c r="M40" s="41"/>
      <c r="N40" s="41">
        <f t="shared" si="1"/>
        <v>0</v>
      </c>
      <c r="O40" s="41"/>
      <c r="P40" s="41"/>
      <c r="Q40" s="41"/>
      <c r="R40" s="41"/>
      <c r="S40" s="41"/>
      <c r="T40" s="41"/>
      <c r="U40" s="42">
        <v>0</v>
      </c>
      <c r="V40" s="43"/>
      <c r="W40" s="43"/>
      <c r="X40" s="43"/>
      <c r="Y40" s="14" t="s">
        <v>33</v>
      </c>
    </row>
    <row r="41" spans="1:25" ht="16.5" thickTop="1" thickBot="1" x14ac:dyDescent="0.3">
      <c r="A41" s="43" t="s">
        <v>30</v>
      </c>
      <c r="B41" s="43" t="s">
        <v>34</v>
      </c>
      <c r="C41" s="34" t="s">
        <v>47</v>
      </c>
      <c r="D41" s="43" t="s">
        <v>34</v>
      </c>
      <c r="E41" s="43" t="s">
        <v>34</v>
      </c>
      <c r="F41" s="43" t="s">
        <v>34</v>
      </c>
      <c r="G41" s="34" t="s">
        <v>62</v>
      </c>
      <c r="H41" s="34" t="s">
        <v>47</v>
      </c>
      <c r="I41" s="34"/>
      <c r="J41" s="40" t="s">
        <v>89</v>
      </c>
      <c r="K41" s="41"/>
      <c r="L41" s="41"/>
      <c r="M41" s="41"/>
      <c r="N41" s="41">
        <f t="shared" si="1"/>
        <v>0</v>
      </c>
      <c r="O41" s="41"/>
      <c r="P41" s="41"/>
      <c r="Q41" s="41"/>
      <c r="R41" s="41"/>
      <c r="S41" s="41"/>
      <c r="T41" s="41"/>
      <c r="U41" s="42">
        <v>0</v>
      </c>
      <c r="V41" s="43"/>
      <c r="W41" s="43"/>
      <c r="X41" s="43"/>
      <c r="Y41" s="14" t="s">
        <v>33</v>
      </c>
    </row>
    <row r="42" spans="1:25" ht="16.5" thickTop="1" thickBot="1" x14ac:dyDescent="0.3">
      <c r="A42" s="43" t="s">
        <v>30</v>
      </c>
      <c r="B42" s="43" t="s">
        <v>34</v>
      </c>
      <c r="C42" s="34" t="s">
        <v>47</v>
      </c>
      <c r="D42" s="43" t="s">
        <v>34</v>
      </c>
      <c r="E42" s="43" t="s">
        <v>34</v>
      </c>
      <c r="F42" s="43" t="s">
        <v>34</v>
      </c>
      <c r="G42" s="33" t="s">
        <v>66</v>
      </c>
      <c r="H42" s="34"/>
      <c r="I42" s="34"/>
      <c r="J42" s="35" t="s">
        <v>90</v>
      </c>
      <c r="K42" s="44">
        <f t="shared" ref="K42:T42" si="23">SUM(K43:K44)</f>
        <v>0</v>
      </c>
      <c r="L42" s="44">
        <f>SUM(L43:L44)</f>
        <v>0</v>
      </c>
      <c r="M42" s="44">
        <f>SUM(M43:M44)</f>
        <v>0</v>
      </c>
      <c r="N42" s="44">
        <f t="shared" si="1"/>
        <v>0</v>
      </c>
      <c r="O42" s="44">
        <f t="shared" si="23"/>
        <v>0</v>
      </c>
      <c r="P42" s="44">
        <f t="shared" si="23"/>
        <v>0</v>
      </c>
      <c r="Q42" s="44">
        <f t="shared" si="23"/>
        <v>0</v>
      </c>
      <c r="R42" s="44">
        <f t="shared" si="23"/>
        <v>0</v>
      </c>
      <c r="S42" s="44">
        <f t="shared" si="23"/>
        <v>0</v>
      </c>
      <c r="T42" s="44">
        <f t="shared" si="23"/>
        <v>0</v>
      </c>
      <c r="U42" s="42">
        <v>0</v>
      </c>
      <c r="V42" s="43"/>
      <c r="W42" s="43"/>
      <c r="X42" s="43"/>
      <c r="Y42" s="14" t="s">
        <v>33</v>
      </c>
    </row>
    <row r="43" spans="1:25" ht="16.5" thickTop="1" thickBot="1" x14ac:dyDescent="0.3">
      <c r="A43" s="43" t="s">
        <v>30</v>
      </c>
      <c r="B43" s="43" t="s">
        <v>34</v>
      </c>
      <c r="C43" s="34" t="s">
        <v>47</v>
      </c>
      <c r="D43" s="43" t="s">
        <v>34</v>
      </c>
      <c r="E43" s="43" t="s">
        <v>34</v>
      </c>
      <c r="F43" s="43" t="s">
        <v>34</v>
      </c>
      <c r="G43" s="34" t="s">
        <v>66</v>
      </c>
      <c r="H43" s="34" t="s">
        <v>34</v>
      </c>
      <c r="I43" s="34"/>
      <c r="J43" s="40" t="s">
        <v>91</v>
      </c>
      <c r="K43" s="46"/>
      <c r="L43" s="46"/>
      <c r="M43" s="46"/>
      <c r="N43" s="41">
        <f t="shared" si="1"/>
        <v>0</v>
      </c>
      <c r="O43" s="46"/>
      <c r="P43" s="46"/>
      <c r="Q43" s="46"/>
      <c r="R43" s="46"/>
      <c r="S43" s="41"/>
      <c r="T43" s="46"/>
      <c r="U43" s="42">
        <v>0</v>
      </c>
      <c r="V43" s="43"/>
      <c r="W43" s="43"/>
      <c r="X43" s="43"/>
      <c r="Y43" s="14" t="s">
        <v>33</v>
      </c>
    </row>
    <row r="44" spans="1:25" ht="16.5" thickTop="1" thickBot="1" x14ac:dyDescent="0.3">
      <c r="A44" s="43" t="s">
        <v>30</v>
      </c>
      <c r="B44" s="43" t="s">
        <v>34</v>
      </c>
      <c r="C44" s="34" t="s">
        <v>47</v>
      </c>
      <c r="D44" s="43" t="s">
        <v>34</v>
      </c>
      <c r="E44" s="43" t="s">
        <v>34</v>
      </c>
      <c r="F44" s="43" t="s">
        <v>34</v>
      </c>
      <c r="G44" s="34" t="s">
        <v>66</v>
      </c>
      <c r="H44" s="34" t="s">
        <v>47</v>
      </c>
      <c r="I44" s="34"/>
      <c r="J44" s="40" t="s">
        <v>92</v>
      </c>
      <c r="K44" s="46"/>
      <c r="L44" s="46"/>
      <c r="M44" s="46"/>
      <c r="N44" s="41">
        <f t="shared" si="1"/>
        <v>0</v>
      </c>
      <c r="O44" s="46"/>
      <c r="P44" s="46"/>
      <c r="Q44" s="46"/>
      <c r="R44" s="46"/>
      <c r="S44" s="41"/>
      <c r="T44" s="46"/>
      <c r="U44" s="42">
        <v>0</v>
      </c>
      <c r="V44" s="43"/>
      <c r="W44" s="43"/>
      <c r="X44" s="43"/>
      <c r="Y44" s="14" t="s">
        <v>33</v>
      </c>
    </row>
    <row r="45" spans="1:25" ht="22.5" customHeight="1" thickTop="1" thickBot="1" x14ac:dyDescent="0.3">
      <c r="A45" s="27" t="s">
        <v>30</v>
      </c>
      <c r="B45" s="28" t="s">
        <v>34</v>
      </c>
      <c r="C45" s="28" t="s">
        <v>47</v>
      </c>
      <c r="D45" s="28" t="s">
        <v>47</v>
      </c>
      <c r="E45" s="28"/>
      <c r="F45" s="29"/>
      <c r="G45" s="29"/>
      <c r="H45" s="29"/>
      <c r="I45" s="29"/>
      <c r="J45" s="30" t="s">
        <v>93</v>
      </c>
      <c r="K45" s="31">
        <f>+K46+K63</f>
        <v>3390300000</v>
      </c>
      <c r="L45" s="31">
        <f>+L46+L63</f>
        <v>0</v>
      </c>
      <c r="M45" s="31">
        <f>+M46+M63</f>
        <v>0</v>
      </c>
      <c r="N45" s="31">
        <f t="shared" si="1"/>
        <v>3390300000</v>
      </c>
      <c r="O45" s="31">
        <f t="shared" ref="O45:T45" si="24">+O46+O63</f>
        <v>258750000</v>
      </c>
      <c r="P45" s="31">
        <f t="shared" si="24"/>
        <v>2792520000</v>
      </c>
      <c r="Q45" s="31">
        <f t="shared" si="24"/>
        <v>339030000</v>
      </c>
      <c r="R45" s="31">
        <f t="shared" si="24"/>
        <v>0</v>
      </c>
      <c r="S45" s="31">
        <f>+S46+S63</f>
        <v>4217918011.54</v>
      </c>
      <c r="T45" s="31">
        <f t="shared" si="24"/>
        <v>792611999.53999996</v>
      </c>
      <c r="U45" s="32">
        <f t="shared" si="3"/>
        <v>0.18791545908940277</v>
      </c>
      <c r="V45" s="28"/>
      <c r="W45" s="27"/>
      <c r="X45" s="27"/>
      <c r="Y45" s="14" t="s">
        <v>33</v>
      </c>
    </row>
    <row r="46" spans="1:25" ht="22.5" customHeight="1" thickTop="1" thickBot="1" x14ac:dyDescent="0.3">
      <c r="A46" s="27">
        <v>1</v>
      </c>
      <c r="B46" s="28" t="s">
        <v>34</v>
      </c>
      <c r="C46" s="28" t="s">
        <v>47</v>
      </c>
      <c r="D46" s="28" t="s">
        <v>47</v>
      </c>
      <c r="E46" s="28" t="s">
        <v>34</v>
      </c>
      <c r="F46" s="29"/>
      <c r="G46" s="29"/>
      <c r="H46" s="29"/>
      <c r="I46" s="29"/>
      <c r="J46" s="30" t="s">
        <v>94</v>
      </c>
      <c r="K46" s="31">
        <f>+K47</f>
        <v>2587500000</v>
      </c>
      <c r="L46" s="31">
        <f>+L47</f>
        <v>0</v>
      </c>
      <c r="M46" s="31">
        <f>+M47</f>
        <v>0</v>
      </c>
      <c r="N46" s="31">
        <f t="shared" si="1"/>
        <v>2587500000</v>
      </c>
      <c r="O46" s="31">
        <f t="shared" ref="O46:T46" si="25">+O47</f>
        <v>258750000</v>
      </c>
      <c r="P46" s="31">
        <f t="shared" si="25"/>
        <v>2070000000</v>
      </c>
      <c r="Q46" s="31">
        <f t="shared" si="25"/>
        <v>258750000</v>
      </c>
      <c r="R46" s="31">
        <f t="shared" si="25"/>
        <v>0</v>
      </c>
      <c r="S46" s="31">
        <f>+S47</f>
        <v>3822463109</v>
      </c>
      <c r="T46" s="31">
        <f t="shared" si="25"/>
        <v>397157097</v>
      </c>
      <c r="U46" s="32">
        <f t="shared" si="3"/>
        <v>0.10390083191774763</v>
      </c>
      <c r="V46" s="28"/>
      <c r="W46" s="27"/>
      <c r="X46" s="27"/>
      <c r="Y46" s="14"/>
    </row>
    <row r="47" spans="1:25" s="39" customFormat="1" ht="22.5" customHeight="1" thickTop="1" thickBot="1" x14ac:dyDescent="0.3">
      <c r="A47" s="38" t="s">
        <v>30</v>
      </c>
      <c r="B47" s="38" t="s">
        <v>34</v>
      </c>
      <c r="C47" s="33" t="s">
        <v>47</v>
      </c>
      <c r="D47" s="33" t="s">
        <v>47</v>
      </c>
      <c r="E47" s="33" t="s">
        <v>34</v>
      </c>
      <c r="F47" s="33" t="s">
        <v>34</v>
      </c>
      <c r="G47" s="33"/>
      <c r="H47" s="34"/>
      <c r="I47" s="34"/>
      <c r="J47" s="35" t="s">
        <v>95</v>
      </c>
      <c r="K47" s="36">
        <f>+K48+K51+K54+K57+K60</f>
        <v>2587500000</v>
      </c>
      <c r="L47" s="36">
        <f>+L48+L51+L54+L57+L60</f>
        <v>0</v>
      </c>
      <c r="M47" s="36">
        <f>+M48+M51+M54+M57+M60</f>
        <v>0</v>
      </c>
      <c r="N47" s="36">
        <f t="shared" si="1"/>
        <v>2587500000</v>
      </c>
      <c r="O47" s="36">
        <f t="shared" ref="O47:T47" si="26">+O48+O51+O54+O57+O60</f>
        <v>258750000</v>
      </c>
      <c r="P47" s="36">
        <f t="shared" si="26"/>
        <v>2070000000</v>
      </c>
      <c r="Q47" s="36">
        <f t="shared" si="26"/>
        <v>258750000</v>
      </c>
      <c r="R47" s="36">
        <f t="shared" si="26"/>
        <v>0</v>
      </c>
      <c r="S47" s="36">
        <f>+S48+S51+S54+S57+S60</f>
        <v>3822463109</v>
      </c>
      <c r="T47" s="36">
        <f t="shared" si="26"/>
        <v>397157097</v>
      </c>
      <c r="U47" s="37">
        <f t="shared" si="3"/>
        <v>0.10390083191774763</v>
      </c>
      <c r="V47" s="38"/>
      <c r="W47" s="38"/>
      <c r="X47" s="38"/>
      <c r="Y47" s="14" t="s">
        <v>33</v>
      </c>
    </row>
    <row r="48" spans="1:25" ht="22.5" customHeight="1" thickTop="1" thickBot="1" x14ac:dyDescent="0.3">
      <c r="A48" s="43" t="s">
        <v>30</v>
      </c>
      <c r="B48" s="43" t="s">
        <v>34</v>
      </c>
      <c r="C48" s="34" t="s">
        <v>47</v>
      </c>
      <c r="D48" s="34" t="s">
        <v>47</v>
      </c>
      <c r="E48" s="43" t="s">
        <v>34</v>
      </c>
      <c r="F48" s="34" t="s">
        <v>34</v>
      </c>
      <c r="G48" s="33" t="s">
        <v>34</v>
      </c>
      <c r="H48" s="34"/>
      <c r="I48" s="34"/>
      <c r="J48" s="35" t="s">
        <v>96</v>
      </c>
      <c r="K48" s="41">
        <f>+K49+K50</f>
        <v>1035000000</v>
      </c>
      <c r="L48" s="41">
        <f>+L49+L50</f>
        <v>0</v>
      </c>
      <c r="M48" s="41">
        <f>+M49+M50</f>
        <v>0</v>
      </c>
      <c r="N48" s="41">
        <f t="shared" si="1"/>
        <v>1035000000</v>
      </c>
      <c r="O48" s="41">
        <f t="shared" ref="O48:T48" si="27">+O49+O50</f>
        <v>103500000</v>
      </c>
      <c r="P48" s="41">
        <f t="shared" si="27"/>
        <v>828000000</v>
      </c>
      <c r="Q48" s="41">
        <f>N48*10%</f>
        <v>103500000</v>
      </c>
      <c r="R48" s="41">
        <f t="shared" si="27"/>
        <v>0</v>
      </c>
      <c r="S48" s="41">
        <f t="shared" si="27"/>
        <v>953695226</v>
      </c>
      <c r="T48" s="41">
        <f t="shared" si="27"/>
        <v>120638047</v>
      </c>
      <c r="U48" s="42">
        <f t="shared" si="3"/>
        <v>0.12649538732198709</v>
      </c>
      <c r="V48" s="43"/>
      <c r="W48" s="43" t="s">
        <v>97</v>
      </c>
      <c r="X48" s="43" t="s">
        <v>98</v>
      </c>
      <c r="Y48" s="50" t="s">
        <v>33</v>
      </c>
    </row>
    <row r="49" spans="1:25" ht="22.5" customHeight="1" thickTop="1" thickBot="1" x14ac:dyDescent="0.3">
      <c r="A49" s="43" t="s">
        <v>30</v>
      </c>
      <c r="B49" s="43" t="s">
        <v>34</v>
      </c>
      <c r="C49" s="34" t="s">
        <v>47</v>
      </c>
      <c r="D49" s="34" t="s">
        <v>47</v>
      </c>
      <c r="E49" s="43" t="s">
        <v>34</v>
      </c>
      <c r="F49" s="43" t="s">
        <v>34</v>
      </c>
      <c r="G49" s="34" t="s">
        <v>34</v>
      </c>
      <c r="H49" s="34" t="s">
        <v>34</v>
      </c>
      <c r="I49" s="34"/>
      <c r="J49" s="40" t="s">
        <v>99</v>
      </c>
      <c r="K49" s="41">
        <v>1035000000</v>
      </c>
      <c r="L49" s="41"/>
      <c r="M49" s="41"/>
      <c r="N49" s="41">
        <f t="shared" si="1"/>
        <v>1035000000</v>
      </c>
      <c r="O49" s="41">
        <f>N49*10%</f>
        <v>103500000</v>
      </c>
      <c r="P49" s="41">
        <v>828000000</v>
      </c>
      <c r="Q49" s="41">
        <f>N49*10%</f>
        <v>103500000</v>
      </c>
      <c r="R49" s="41">
        <v>0</v>
      </c>
      <c r="S49" s="41">
        <v>953695226</v>
      </c>
      <c r="T49" s="41">
        <v>120638047</v>
      </c>
      <c r="U49" s="42">
        <f t="shared" si="3"/>
        <v>0.12649538732198709</v>
      </c>
      <c r="V49" s="43"/>
      <c r="W49" s="43"/>
      <c r="X49" s="43"/>
      <c r="Y49" s="50" t="s">
        <v>33</v>
      </c>
    </row>
    <row r="50" spans="1:25" ht="22.5" customHeight="1" thickTop="1" thickBot="1" x14ac:dyDescent="0.3">
      <c r="A50" s="43" t="s">
        <v>30</v>
      </c>
      <c r="B50" s="43" t="s">
        <v>34</v>
      </c>
      <c r="C50" s="34" t="s">
        <v>47</v>
      </c>
      <c r="D50" s="34" t="s">
        <v>47</v>
      </c>
      <c r="E50" s="43" t="s">
        <v>34</v>
      </c>
      <c r="F50" s="43" t="s">
        <v>34</v>
      </c>
      <c r="G50" s="34" t="s">
        <v>34</v>
      </c>
      <c r="H50" s="34" t="s">
        <v>47</v>
      </c>
      <c r="I50" s="34"/>
      <c r="J50" s="40" t="s">
        <v>100</v>
      </c>
      <c r="K50" s="41"/>
      <c r="L50" s="41"/>
      <c r="M50" s="41"/>
      <c r="N50" s="41">
        <f t="shared" si="1"/>
        <v>0</v>
      </c>
      <c r="O50" s="41"/>
      <c r="P50" s="41"/>
      <c r="Q50" s="41"/>
      <c r="R50" s="41"/>
      <c r="S50" s="41"/>
      <c r="T50" s="41"/>
      <c r="U50" s="42">
        <v>0</v>
      </c>
      <c r="V50" s="43"/>
      <c r="W50" s="43"/>
      <c r="X50" s="43"/>
      <c r="Y50" s="50" t="s">
        <v>33</v>
      </c>
    </row>
    <row r="51" spans="1:25" ht="22.5" customHeight="1" thickTop="1" thickBot="1" x14ac:dyDescent="0.3">
      <c r="A51" s="43" t="s">
        <v>30</v>
      </c>
      <c r="B51" s="43" t="s">
        <v>34</v>
      </c>
      <c r="C51" s="34" t="s">
        <v>47</v>
      </c>
      <c r="D51" s="34" t="s">
        <v>47</v>
      </c>
      <c r="E51" s="43" t="s">
        <v>34</v>
      </c>
      <c r="F51" s="43" t="s">
        <v>34</v>
      </c>
      <c r="G51" s="33" t="s">
        <v>47</v>
      </c>
      <c r="H51" s="34"/>
      <c r="I51" s="34"/>
      <c r="J51" s="35" t="s">
        <v>101</v>
      </c>
      <c r="K51" s="41">
        <f>+K52+K53</f>
        <v>517500000</v>
      </c>
      <c r="L51" s="41">
        <f>+L52+L53</f>
        <v>0</v>
      </c>
      <c r="M51" s="41">
        <f>+M52+M53</f>
        <v>0</v>
      </c>
      <c r="N51" s="41">
        <f t="shared" si="1"/>
        <v>517500000</v>
      </c>
      <c r="O51" s="41">
        <f t="shared" ref="O51:T51" si="28">+O52+O53</f>
        <v>51750000</v>
      </c>
      <c r="P51" s="41">
        <f t="shared" si="28"/>
        <v>414000000</v>
      </c>
      <c r="Q51" s="41">
        <f>N51*10%</f>
        <v>51750000</v>
      </c>
      <c r="R51" s="41">
        <f t="shared" si="28"/>
        <v>0</v>
      </c>
      <c r="S51" s="41">
        <f t="shared" si="28"/>
        <v>2459867197</v>
      </c>
      <c r="T51" s="41">
        <f t="shared" si="28"/>
        <v>266008409</v>
      </c>
      <c r="U51" s="42">
        <f t="shared" si="3"/>
        <v>0.10813933749123449</v>
      </c>
      <c r="V51" s="43"/>
      <c r="W51" s="43" t="s">
        <v>102</v>
      </c>
      <c r="X51" s="43" t="s">
        <v>103</v>
      </c>
      <c r="Y51" s="50" t="s">
        <v>33</v>
      </c>
    </row>
    <row r="52" spans="1:25" ht="22.5" customHeight="1" thickTop="1" thickBot="1" x14ac:dyDescent="0.3">
      <c r="A52" s="43" t="s">
        <v>30</v>
      </c>
      <c r="B52" s="43" t="s">
        <v>34</v>
      </c>
      <c r="C52" s="34" t="s">
        <v>47</v>
      </c>
      <c r="D52" s="34" t="s">
        <v>47</v>
      </c>
      <c r="E52" s="43" t="s">
        <v>34</v>
      </c>
      <c r="F52" s="43" t="s">
        <v>34</v>
      </c>
      <c r="G52" s="34" t="s">
        <v>47</v>
      </c>
      <c r="H52" s="34" t="s">
        <v>34</v>
      </c>
      <c r="I52" s="34"/>
      <c r="J52" s="40" t="s">
        <v>104</v>
      </c>
      <c r="K52" s="41">
        <v>517500000</v>
      </c>
      <c r="L52" s="41"/>
      <c r="M52" s="41"/>
      <c r="N52" s="41">
        <f t="shared" si="1"/>
        <v>517500000</v>
      </c>
      <c r="O52" s="41">
        <f>N52*10%</f>
        <v>51750000</v>
      </c>
      <c r="P52" s="41">
        <v>414000000</v>
      </c>
      <c r="Q52" s="41">
        <f>N52*10%</f>
        <v>51750000</v>
      </c>
      <c r="R52" s="41">
        <v>0</v>
      </c>
      <c r="S52" s="41">
        <v>2459867197</v>
      </c>
      <c r="T52" s="41">
        <v>266008409</v>
      </c>
      <c r="U52" s="42">
        <f t="shared" si="3"/>
        <v>0.10813933749123449</v>
      </c>
      <c r="V52" s="43"/>
      <c r="W52" s="43"/>
      <c r="X52" s="43"/>
      <c r="Y52" s="50" t="s">
        <v>33</v>
      </c>
    </row>
    <row r="53" spans="1:25" ht="22.5" customHeight="1" thickTop="1" thickBot="1" x14ac:dyDescent="0.3">
      <c r="A53" s="43" t="s">
        <v>30</v>
      </c>
      <c r="B53" s="43" t="s">
        <v>34</v>
      </c>
      <c r="C53" s="34" t="s">
        <v>47</v>
      </c>
      <c r="D53" s="34" t="s">
        <v>47</v>
      </c>
      <c r="E53" s="43" t="s">
        <v>34</v>
      </c>
      <c r="F53" s="43" t="s">
        <v>34</v>
      </c>
      <c r="G53" s="34" t="s">
        <v>47</v>
      </c>
      <c r="H53" s="34" t="s">
        <v>47</v>
      </c>
      <c r="I53" s="34"/>
      <c r="J53" s="40" t="s">
        <v>105</v>
      </c>
      <c r="K53" s="41"/>
      <c r="L53" s="41"/>
      <c r="M53" s="41"/>
      <c r="N53" s="41">
        <f t="shared" si="1"/>
        <v>0</v>
      </c>
      <c r="O53" s="41"/>
      <c r="P53" s="41"/>
      <c r="Q53" s="41"/>
      <c r="R53" s="41"/>
      <c r="S53" s="41"/>
      <c r="T53" s="41"/>
      <c r="U53" s="42">
        <v>0</v>
      </c>
      <c r="V53" s="43"/>
      <c r="W53" s="43"/>
      <c r="X53" s="43"/>
      <c r="Y53" s="50" t="s">
        <v>33</v>
      </c>
    </row>
    <row r="54" spans="1:25" ht="22.5" customHeight="1" thickTop="1" thickBot="1" x14ac:dyDescent="0.3">
      <c r="A54" s="43" t="s">
        <v>30</v>
      </c>
      <c r="B54" s="43" t="s">
        <v>34</v>
      </c>
      <c r="C54" s="34" t="s">
        <v>47</v>
      </c>
      <c r="D54" s="34" t="s">
        <v>47</v>
      </c>
      <c r="E54" s="43" t="s">
        <v>34</v>
      </c>
      <c r="F54" s="43" t="s">
        <v>34</v>
      </c>
      <c r="G54" s="33" t="s">
        <v>62</v>
      </c>
      <c r="H54" s="34"/>
      <c r="I54" s="34"/>
      <c r="J54" s="35" t="s">
        <v>106</v>
      </c>
      <c r="K54" s="41">
        <f>+K55+K56</f>
        <v>1035000000</v>
      </c>
      <c r="L54" s="41">
        <f>+L55+L56</f>
        <v>0</v>
      </c>
      <c r="M54" s="41">
        <f>+M55+M56</f>
        <v>0</v>
      </c>
      <c r="N54" s="41">
        <f t="shared" si="1"/>
        <v>1035000000</v>
      </c>
      <c r="O54" s="41">
        <f t="shared" ref="O54:T54" si="29">+O55+O56</f>
        <v>103500000</v>
      </c>
      <c r="P54" s="41">
        <f t="shared" si="29"/>
        <v>828000000</v>
      </c>
      <c r="Q54" s="41">
        <f>N54*10%</f>
        <v>103500000</v>
      </c>
      <c r="R54" s="41">
        <f t="shared" si="29"/>
        <v>0</v>
      </c>
      <c r="S54" s="41">
        <f t="shared" si="29"/>
        <v>408900686</v>
      </c>
      <c r="T54" s="41">
        <f t="shared" si="29"/>
        <v>10510641</v>
      </c>
      <c r="U54" s="42">
        <f t="shared" si="3"/>
        <v>2.570463039037308E-2</v>
      </c>
      <c r="V54" s="43"/>
      <c r="W54" s="43"/>
      <c r="X54" s="43"/>
      <c r="Y54" s="50" t="s">
        <v>33</v>
      </c>
    </row>
    <row r="55" spans="1:25" ht="22.5" customHeight="1" thickTop="1" thickBot="1" x14ac:dyDescent="0.3">
      <c r="A55" s="43" t="s">
        <v>30</v>
      </c>
      <c r="B55" s="43" t="s">
        <v>34</v>
      </c>
      <c r="C55" s="34" t="s">
        <v>47</v>
      </c>
      <c r="D55" s="34" t="s">
        <v>47</v>
      </c>
      <c r="E55" s="43" t="s">
        <v>34</v>
      </c>
      <c r="F55" s="43" t="s">
        <v>34</v>
      </c>
      <c r="G55" s="34" t="s">
        <v>62</v>
      </c>
      <c r="H55" s="34" t="s">
        <v>34</v>
      </c>
      <c r="I55" s="34"/>
      <c r="J55" s="40" t="s">
        <v>107</v>
      </c>
      <c r="K55" s="41">
        <v>1035000000</v>
      </c>
      <c r="L55" s="41"/>
      <c r="M55" s="41"/>
      <c r="N55" s="41">
        <f t="shared" si="1"/>
        <v>1035000000</v>
      </c>
      <c r="O55" s="41">
        <f>N55*10%</f>
        <v>103500000</v>
      </c>
      <c r="P55" s="41">
        <v>828000000</v>
      </c>
      <c r="Q55" s="41">
        <f>N55*10%</f>
        <v>103500000</v>
      </c>
      <c r="R55" s="41">
        <v>0</v>
      </c>
      <c r="S55" s="41">
        <v>408900686</v>
      </c>
      <c r="T55" s="41">
        <v>10510641</v>
      </c>
      <c r="U55" s="42">
        <f t="shared" si="3"/>
        <v>2.570463039037308E-2</v>
      </c>
      <c r="V55" s="43"/>
      <c r="W55" s="43"/>
      <c r="X55" s="43"/>
      <c r="Y55" s="50" t="s">
        <v>33</v>
      </c>
    </row>
    <row r="56" spans="1:25" ht="16.5" thickTop="1" thickBot="1" x14ac:dyDescent="0.3">
      <c r="A56" s="43" t="s">
        <v>30</v>
      </c>
      <c r="B56" s="43" t="s">
        <v>34</v>
      </c>
      <c r="C56" s="34" t="s">
        <v>47</v>
      </c>
      <c r="D56" s="34" t="s">
        <v>47</v>
      </c>
      <c r="E56" s="43" t="s">
        <v>34</v>
      </c>
      <c r="F56" s="43" t="s">
        <v>34</v>
      </c>
      <c r="G56" s="34" t="s">
        <v>62</v>
      </c>
      <c r="H56" s="34" t="s">
        <v>47</v>
      </c>
      <c r="I56" s="34"/>
      <c r="J56" s="40" t="s">
        <v>108</v>
      </c>
      <c r="K56" s="41"/>
      <c r="L56" s="41"/>
      <c r="M56" s="41"/>
      <c r="N56" s="41">
        <f t="shared" si="1"/>
        <v>0</v>
      </c>
      <c r="O56" s="41"/>
      <c r="P56" s="41"/>
      <c r="Q56" s="41"/>
      <c r="R56" s="41"/>
      <c r="S56" s="41"/>
      <c r="T56" s="41"/>
      <c r="U56" s="42">
        <v>0</v>
      </c>
      <c r="V56" s="43"/>
      <c r="W56" s="43"/>
      <c r="X56" s="43"/>
      <c r="Y56" s="50" t="s">
        <v>33</v>
      </c>
    </row>
    <row r="57" spans="1:25" ht="16.5" thickTop="1" thickBot="1" x14ac:dyDescent="0.3">
      <c r="A57" s="43" t="s">
        <v>30</v>
      </c>
      <c r="B57" s="43" t="s">
        <v>34</v>
      </c>
      <c r="C57" s="34" t="s">
        <v>47</v>
      </c>
      <c r="D57" s="34" t="s">
        <v>47</v>
      </c>
      <c r="E57" s="43" t="s">
        <v>34</v>
      </c>
      <c r="F57" s="43" t="s">
        <v>34</v>
      </c>
      <c r="G57" s="33" t="s">
        <v>66</v>
      </c>
      <c r="H57" s="34"/>
      <c r="I57" s="34"/>
      <c r="J57" s="35" t="s">
        <v>109</v>
      </c>
      <c r="K57" s="41">
        <f>+K58+K59</f>
        <v>0</v>
      </c>
      <c r="L57" s="41">
        <f>+L58+L59</f>
        <v>0</v>
      </c>
      <c r="M57" s="41">
        <f>+M58+M59</f>
        <v>0</v>
      </c>
      <c r="N57" s="41">
        <f t="shared" si="1"/>
        <v>0</v>
      </c>
      <c r="O57" s="41">
        <f t="shared" ref="O57:T57" si="30">+O58+O59</f>
        <v>0</v>
      </c>
      <c r="P57" s="41">
        <f t="shared" si="30"/>
        <v>0</v>
      </c>
      <c r="Q57" s="41">
        <f t="shared" si="30"/>
        <v>0</v>
      </c>
      <c r="R57" s="41">
        <f t="shared" si="30"/>
        <v>0</v>
      </c>
      <c r="S57" s="41">
        <f t="shared" si="30"/>
        <v>0</v>
      </c>
      <c r="T57" s="41">
        <f t="shared" si="30"/>
        <v>0</v>
      </c>
      <c r="U57" s="42">
        <v>0</v>
      </c>
      <c r="V57" s="43"/>
      <c r="W57" s="43" t="s">
        <v>110</v>
      </c>
      <c r="X57" s="43" t="s">
        <v>111</v>
      </c>
      <c r="Y57" s="50" t="s">
        <v>33</v>
      </c>
    </row>
    <row r="58" spans="1:25" ht="16.5" thickTop="1" thickBot="1" x14ac:dyDescent="0.3">
      <c r="A58" s="43" t="s">
        <v>30</v>
      </c>
      <c r="B58" s="43" t="s">
        <v>34</v>
      </c>
      <c r="C58" s="34" t="s">
        <v>47</v>
      </c>
      <c r="D58" s="34" t="s">
        <v>47</v>
      </c>
      <c r="E58" s="43" t="s">
        <v>34</v>
      </c>
      <c r="F58" s="43" t="s">
        <v>34</v>
      </c>
      <c r="G58" s="34" t="s">
        <v>66</v>
      </c>
      <c r="H58" s="34" t="s">
        <v>34</v>
      </c>
      <c r="I58" s="34"/>
      <c r="J58" s="40" t="s">
        <v>112</v>
      </c>
      <c r="K58" s="41"/>
      <c r="L58" s="41"/>
      <c r="M58" s="41"/>
      <c r="N58" s="41">
        <f t="shared" si="1"/>
        <v>0</v>
      </c>
      <c r="O58" s="41"/>
      <c r="P58" s="41"/>
      <c r="Q58" s="41"/>
      <c r="R58" s="41"/>
      <c r="S58" s="41"/>
      <c r="T58" s="41"/>
      <c r="U58" s="42">
        <v>0</v>
      </c>
      <c r="V58" s="43"/>
      <c r="W58" s="43"/>
      <c r="X58" s="43"/>
      <c r="Y58" s="50" t="s">
        <v>33</v>
      </c>
    </row>
    <row r="59" spans="1:25" ht="16.5" thickTop="1" thickBot="1" x14ac:dyDescent="0.3">
      <c r="A59" s="43" t="s">
        <v>30</v>
      </c>
      <c r="B59" s="43" t="s">
        <v>34</v>
      </c>
      <c r="C59" s="34" t="s">
        <v>47</v>
      </c>
      <c r="D59" s="34" t="s">
        <v>47</v>
      </c>
      <c r="E59" s="43" t="s">
        <v>34</v>
      </c>
      <c r="F59" s="43" t="s">
        <v>34</v>
      </c>
      <c r="G59" s="34" t="s">
        <v>66</v>
      </c>
      <c r="H59" s="34" t="s">
        <v>47</v>
      </c>
      <c r="I59" s="34"/>
      <c r="J59" s="40" t="s">
        <v>113</v>
      </c>
      <c r="K59" s="41"/>
      <c r="L59" s="41"/>
      <c r="M59" s="41"/>
      <c r="N59" s="41">
        <f t="shared" si="1"/>
        <v>0</v>
      </c>
      <c r="O59" s="41"/>
      <c r="P59" s="41"/>
      <c r="Q59" s="41"/>
      <c r="R59" s="41"/>
      <c r="S59" s="41"/>
      <c r="T59" s="41"/>
      <c r="U59" s="42">
        <v>0</v>
      </c>
      <c r="V59" s="43"/>
      <c r="W59" s="43"/>
      <c r="X59" s="43"/>
      <c r="Y59" s="50" t="s">
        <v>33</v>
      </c>
    </row>
    <row r="60" spans="1:25" ht="16.5" thickTop="1" thickBot="1" x14ac:dyDescent="0.3">
      <c r="A60" s="43" t="s">
        <v>30</v>
      </c>
      <c r="B60" s="43" t="s">
        <v>34</v>
      </c>
      <c r="C60" s="34" t="s">
        <v>47</v>
      </c>
      <c r="D60" s="34" t="s">
        <v>47</v>
      </c>
      <c r="E60" s="43" t="s">
        <v>34</v>
      </c>
      <c r="F60" s="43" t="s">
        <v>34</v>
      </c>
      <c r="G60" s="33" t="s">
        <v>114</v>
      </c>
      <c r="H60" s="34"/>
      <c r="I60" s="34"/>
      <c r="J60" s="35" t="s">
        <v>115</v>
      </c>
      <c r="K60" s="46">
        <f>+K61+K62</f>
        <v>0</v>
      </c>
      <c r="L60" s="46">
        <f>+L61+L62</f>
        <v>0</v>
      </c>
      <c r="M60" s="46">
        <f>+M61+M62</f>
        <v>0</v>
      </c>
      <c r="N60" s="46">
        <f t="shared" si="1"/>
        <v>0</v>
      </c>
      <c r="O60" s="46">
        <f t="shared" ref="O60:T60" si="31">+O61+O62</f>
        <v>0</v>
      </c>
      <c r="P60" s="46">
        <f t="shared" si="31"/>
        <v>0</v>
      </c>
      <c r="Q60" s="46">
        <f t="shared" si="31"/>
        <v>0</v>
      </c>
      <c r="R60" s="46">
        <f t="shared" si="31"/>
        <v>0</v>
      </c>
      <c r="S60" s="46">
        <f t="shared" si="31"/>
        <v>0</v>
      </c>
      <c r="T60" s="46">
        <f t="shared" si="31"/>
        <v>0</v>
      </c>
      <c r="U60" s="42">
        <v>0</v>
      </c>
      <c r="V60" s="43"/>
      <c r="W60" s="43"/>
      <c r="X60" s="43"/>
      <c r="Y60" s="50" t="s">
        <v>33</v>
      </c>
    </row>
    <row r="61" spans="1:25" ht="16.5" thickTop="1" thickBot="1" x14ac:dyDescent="0.3">
      <c r="A61" s="43" t="s">
        <v>30</v>
      </c>
      <c r="B61" s="43" t="s">
        <v>34</v>
      </c>
      <c r="C61" s="34" t="s">
        <v>47</v>
      </c>
      <c r="D61" s="34" t="s">
        <v>47</v>
      </c>
      <c r="E61" s="43" t="s">
        <v>34</v>
      </c>
      <c r="F61" s="43" t="s">
        <v>34</v>
      </c>
      <c r="G61" s="34" t="s">
        <v>114</v>
      </c>
      <c r="H61" s="34" t="s">
        <v>34</v>
      </c>
      <c r="I61" s="34"/>
      <c r="J61" s="40" t="s">
        <v>116</v>
      </c>
      <c r="K61" s="46"/>
      <c r="L61" s="46"/>
      <c r="M61" s="46"/>
      <c r="N61" s="46">
        <f t="shared" si="1"/>
        <v>0</v>
      </c>
      <c r="O61" s="46"/>
      <c r="P61" s="46"/>
      <c r="Q61" s="46"/>
      <c r="R61" s="46"/>
      <c r="S61" s="46"/>
      <c r="T61" s="46"/>
      <c r="U61" s="42">
        <v>0</v>
      </c>
      <c r="V61" s="43"/>
      <c r="W61" s="43"/>
      <c r="X61" s="43"/>
      <c r="Y61" s="50" t="s">
        <v>33</v>
      </c>
    </row>
    <row r="62" spans="1:25" ht="16.5" thickTop="1" thickBot="1" x14ac:dyDescent="0.3">
      <c r="A62" s="43" t="s">
        <v>30</v>
      </c>
      <c r="B62" s="43" t="s">
        <v>34</v>
      </c>
      <c r="C62" s="34" t="s">
        <v>47</v>
      </c>
      <c r="D62" s="34" t="s">
        <v>47</v>
      </c>
      <c r="E62" s="43" t="s">
        <v>34</v>
      </c>
      <c r="F62" s="43" t="s">
        <v>34</v>
      </c>
      <c r="G62" s="34" t="s">
        <v>114</v>
      </c>
      <c r="H62" s="34" t="s">
        <v>47</v>
      </c>
      <c r="I62" s="34"/>
      <c r="J62" s="40" t="s">
        <v>117</v>
      </c>
      <c r="K62" s="46"/>
      <c r="L62" s="46"/>
      <c r="M62" s="46"/>
      <c r="N62" s="46">
        <f t="shared" si="1"/>
        <v>0</v>
      </c>
      <c r="O62" s="46"/>
      <c r="P62" s="46"/>
      <c r="Q62" s="46"/>
      <c r="R62" s="46"/>
      <c r="S62" s="46"/>
      <c r="T62" s="46"/>
      <c r="U62" s="42">
        <v>0</v>
      </c>
      <c r="V62" s="43"/>
      <c r="W62" s="43"/>
      <c r="X62" s="43"/>
      <c r="Y62" s="50" t="s">
        <v>33</v>
      </c>
    </row>
    <row r="63" spans="1:25" ht="22.5" customHeight="1" thickTop="1" thickBot="1" x14ac:dyDescent="0.3">
      <c r="A63" s="27">
        <v>1</v>
      </c>
      <c r="B63" s="28" t="s">
        <v>34</v>
      </c>
      <c r="C63" s="28" t="s">
        <v>47</v>
      </c>
      <c r="D63" s="28" t="s">
        <v>47</v>
      </c>
      <c r="E63" s="28" t="s">
        <v>47</v>
      </c>
      <c r="F63" s="29"/>
      <c r="G63" s="29"/>
      <c r="H63" s="29"/>
      <c r="I63" s="29"/>
      <c r="J63" s="30" t="s">
        <v>118</v>
      </c>
      <c r="K63" s="51">
        <f>+K64+K67+K70+K73+K76+K79+K82+K85</f>
        <v>802800000</v>
      </c>
      <c r="L63" s="51">
        <f>+L64+L67+L70+L73+L76+L79+L82+L85</f>
        <v>0</v>
      </c>
      <c r="M63" s="51">
        <f>+M64+M67+M70+M73+M76+M79+M82+M85</f>
        <v>0</v>
      </c>
      <c r="N63" s="51">
        <f t="shared" si="1"/>
        <v>802800000</v>
      </c>
      <c r="O63" s="51">
        <f t="shared" ref="O63:T63" si="32">+O64+O67+O70+O73+O76+O79+O82+O85</f>
        <v>0</v>
      </c>
      <c r="P63" s="51">
        <f t="shared" si="32"/>
        <v>722520000</v>
      </c>
      <c r="Q63" s="51">
        <f t="shared" si="32"/>
        <v>80280000</v>
      </c>
      <c r="R63" s="51">
        <f t="shared" si="32"/>
        <v>0</v>
      </c>
      <c r="S63" s="51">
        <f>+S64+S67+S70+S73+S76+S79+S82+S85</f>
        <v>395454902.53999996</v>
      </c>
      <c r="T63" s="51">
        <f t="shared" si="32"/>
        <v>395454902.53999996</v>
      </c>
      <c r="U63" s="32">
        <f t="shared" si="3"/>
        <v>1</v>
      </c>
      <c r="V63" s="28"/>
      <c r="W63" s="27" t="s">
        <v>119</v>
      </c>
      <c r="X63" s="27" t="s">
        <v>120</v>
      </c>
      <c r="Y63" s="14" t="s">
        <v>33</v>
      </c>
    </row>
    <row r="64" spans="1:25" ht="22.5" customHeight="1" thickTop="1" thickBot="1" x14ac:dyDescent="0.3">
      <c r="A64" s="43">
        <v>1</v>
      </c>
      <c r="B64" s="43" t="s">
        <v>34</v>
      </c>
      <c r="C64" s="34" t="s">
        <v>47</v>
      </c>
      <c r="D64" s="34" t="s">
        <v>47</v>
      </c>
      <c r="E64" s="43" t="s">
        <v>47</v>
      </c>
      <c r="F64" s="33" t="s">
        <v>34</v>
      </c>
      <c r="G64" s="34"/>
      <c r="H64" s="34"/>
      <c r="I64" s="34"/>
      <c r="J64" s="35" t="s">
        <v>121</v>
      </c>
      <c r="K64" s="52">
        <f>+K65+K66</f>
        <v>481680000</v>
      </c>
      <c r="L64" s="52">
        <f>+L65+L66</f>
        <v>0</v>
      </c>
      <c r="M64" s="52">
        <f>+M65+M66</f>
        <v>0</v>
      </c>
      <c r="N64" s="52">
        <f t="shared" si="1"/>
        <v>481680000</v>
      </c>
      <c r="O64" s="52">
        <f t="shared" ref="O64:T64" si="33">+O65+O66</f>
        <v>0</v>
      </c>
      <c r="P64" s="52">
        <f t="shared" si="33"/>
        <v>433512000</v>
      </c>
      <c r="Q64" s="52">
        <f t="shared" si="33"/>
        <v>48168000</v>
      </c>
      <c r="R64" s="52">
        <f t="shared" si="33"/>
        <v>0</v>
      </c>
      <c r="S64" s="52">
        <f t="shared" si="33"/>
        <v>178461583</v>
      </c>
      <c r="T64" s="52">
        <f t="shared" si="33"/>
        <v>178461583</v>
      </c>
      <c r="U64" s="45">
        <f t="shared" si="3"/>
        <v>1</v>
      </c>
      <c r="V64" s="33"/>
      <c r="W64" s="43" t="s">
        <v>122</v>
      </c>
      <c r="X64" s="43"/>
      <c r="Y64" s="14" t="s">
        <v>33</v>
      </c>
    </row>
    <row r="65" spans="1:25" ht="22.5" customHeight="1" thickTop="1" thickBot="1" x14ac:dyDescent="0.3">
      <c r="A65" s="43">
        <v>1</v>
      </c>
      <c r="B65" s="43" t="s">
        <v>34</v>
      </c>
      <c r="C65" s="34" t="s">
        <v>47</v>
      </c>
      <c r="D65" s="34" t="s">
        <v>47</v>
      </c>
      <c r="E65" s="43" t="s">
        <v>47</v>
      </c>
      <c r="F65" s="34" t="s">
        <v>34</v>
      </c>
      <c r="G65" s="33" t="s">
        <v>34</v>
      </c>
      <c r="H65" s="34"/>
      <c r="I65" s="34"/>
      <c r="J65" s="40" t="s">
        <v>123</v>
      </c>
      <c r="K65" s="53">
        <v>481680000</v>
      </c>
      <c r="L65" s="53"/>
      <c r="M65" s="53"/>
      <c r="N65" s="53">
        <f t="shared" si="1"/>
        <v>481680000</v>
      </c>
      <c r="O65" s="53">
        <v>0</v>
      </c>
      <c r="P65" s="53">
        <v>433512000</v>
      </c>
      <c r="Q65" s="53">
        <f>N65*10%</f>
        <v>48168000</v>
      </c>
      <c r="R65" s="53">
        <v>0</v>
      </c>
      <c r="S65" s="53">
        <v>178461583</v>
      </c>
      <c r="T65" s="53">
        <v>178461583</v>
      </c>
      <c r="U65" s="47">
        <f t="shared" si="3"/>
        <v>1</v>
      </c>
      <c r="V65" s="33"/>
      <c r="W65" s="43"/>
      <c r="X65" s="43"/>
      <c r="Y65" s="14" t="s">
        <v>33</v>
      </c>
    </row>
    <row r="66" spans="1:25" ht="22.5" customHeight="1" thickTop="1" thickBot="1" x14ac:dyDescent="0.3">
      <c r="A66" s="43">
        <v>1</v>
      </c>
      <c r="B66" s="43" t="s">
        <v>34</v>
      </c>
      <c r="C66" s="34" t="s">
        <v>47</v>
      </c>
      <c r="D66" s="34" t="s">
        <v>47</v>
      </c>
      <c r="E66" s="43" t="s">
        <v>47</v>
      </c>
      <c r="F66" s="34" t="s">
        <v>34</v>
      </c>
      <c r="G66" s="33" t="s">
        <v>47</v>
      </c>
      <c r="H66" s="34"/>
      <c r="I66" s="34"/>
      <c r="J66" s="40" t="s">
        <v>124</v>
      </c>
      <c r="K66" s="53"/>
      <c r="L66" s="53"/>
      <c r="M66" s="53"/>
      <c r="N66" s="53">
        <f t="shared" si="1"/>
        <v>0</v>
      </c>
      <c r="O66" s="53"/>
      <c r="P66" s="53"/>
      <c r="Q66" s="53"/>
      <c r="R66" s="53"/>
      <c r="S66" s="53"/>
      <c r="T66" s="53"/>
      <c r="U66" s="47">
        <v>0</v>
      </c>
      <c r="V66" s="33"/>
      <c r="W66" s="43"/>
      <c r="X66" s="43"/>
      <c r="Y66" s="14" t="s">
        <v>33</v>
      </c>
    </row>
    <row r="67" spans="1:25" ht="22.5" customHeight="1" thickTop="1" thickBot="1" x14ac:dyDescent="0.3">
      <c r="A67" s="43">
        <v>1</v>
      </c>
      <c r="B67" s="43" t="s">
        <v>34</v>
      </c>
      <c r="C67" s="34" t="s">
        <v>47</v>
      </c>
      <c r="D67" s="34" t="s">
        <v>47</v>
      </c>
      <c r="E67" s="43" t="s">
        <v>47</v>
      </c>
      <c r="F67" s="33" t="s">
        <v>47</v>
      </c>
      <c r="G67" s="34"/>
      <c r="H67" s="34"/>
      <c r="I67" s="34"/>
      <c r="J67" s="35" t="s">
        <v>125</v>
      </c>
      <c r="K67" s="52">
        <f>+K68+K69</f>
        <v>321120000</v>
      </c>
      <c r="L67" s="52">
        <f>+L68+L69</f>
        <v>0</v>
      </c>
      <c r="M67" s="52">
        <f>+M68+M69</f>
        <v>0</v>
      </c>
      <c r="N67" s="52">
        <f t="shared" si="1"/>
        <v>321120000</v>
      </c>
      <c r="O67" s="52">
        <f t="shared" ref="O67:T67" si="34">+O68+O69</f>
        <v>0</v>
      </c>
      <c r="P67" s="52">
        <f t="shared" si="34"/>
        <v>289008000</v>
      </c>
      <c r="Q67" s="52">
        <f t="shared" si="34"/>
        <v>32112000</v>
      </c>
      <c r="R67" s="52">
        <f t="shared" si="34"/>
        <v>0</v>
      </c>
      <c r="S67" s="52">
        <f t="shared" si="34"/>
        <v>216993319.53999999</v>
      </c>
      <c r="T67" s="52">
        <f t="shared" si="34"/>
        <v>216993319.53999999</v>
      </c>
      <c r="U67" s="45">
        <f t="shared" si="3"/>
        <v>1</v>
      </c>
      <c r="V67" s="33"/>
      <c r="W67" s="43" t="s">
        <v>122</v>
      </c>
      <c r="X67" s="43"/>
      <c r="Y67" s="14" t="s">
        <v>33</v>
      </c>
    </row>
    <row r="68" spans="1:25" ht="22.5" customHeight="1" thickTop="1" thickBot="1" x14ac:dyDescent="0.3">
      <c r="A68" s="43">
        <v>1</v>
      </c>
      <c r="B68" s="43" t="s">
        <v>34</v>
      </c>
      <c r="C68" s="34" t="s">
        <v>47</v>
      </c>
      <c r="D68" s="34" t="s">
        <v>47</v>
      </c>
      <c r="E68" s="43" t="s">
        <v>47</v>
      </c>
      <c r="F68" s="34" t="s">
        <v>47</v>
      </c>
      <c r="G68" s="33" t="s">
        <v>34</v>
      </c>
      <c r="H68" s="34"/>
      <c r="I68" s="34"/>
      <c r="J68" s="40" t="s">
        <v>126</v>
      </c>
      <c r="K68" s="53">
        <v>321120000</v>
      </c>
      <c r="L68" s="53"/>
      <c r="M68" s="53"/>
      <c r="N68" s="53">
        <f t="shared" si="1"/>
        <v>321120000</v>
      </c>
      <c r="O68" s="53">
        <v>0</v>
      </c>
      <c r="P68" s="53">
        <v>289008000</v>
      </c>
      <c r="Q68" s="53">
        <f>N68*10%</f>
        <v>32112000</v>
      </c>
      <c r="R68" s="53">
        <v>0</v>
      </c>
      <c r="S68" s="53">
        <v>216993319.53999999</v>
      </c>
      <c r="T68" s="53">
        <v>216993319.53999999</v>
      </c>
      <c r="U68" s="47">
        <f t="shared" si="3"/>
        <v>1</v>
      </c>
      <c r="V68" s="33"/>
      <c r="W68" s="43"/>
      <c r="X68" s="43"/>
      <c r="Y68" s="14" t="s">
        <v>33</v>
      </c>
    </row>
    <row r="69" spans="1:25" ht="16.5" thickTop="1" thickBot="1" x14ac:dyDescent="0.3">
      <c r="A69" s="43">
        <v>1</v>
      </c>
      <c r="B69" s="43" t="s">
        <v>34</v>
      </c>
      <c r="C69" s="34" t="s">
        <v>47</v>
      </c>
      <c r="D69" s="34" t="s">
        <v>47</v>
      </c>
      <c r="E69" s="43" t="s">
        <v>47</v>
      </c>
      <c r="F69" s="34" t="s">
        <v>47</v>
      </c>
      <c r="G69" s="33" t="s">
        <v>47</v>
      </c>
      <c r="H69" s="34"/>
      <c r="I69" s="34"/>
      <c r="J69" s="40" t="s">
        <v>127</v>
      </c>
      <c r="K69" s="53"/>
      <c r="L69" s="53"/>
      <c r="M69" s="53"/>
      <c r="N69" s="53">
        <f t="shared" si="1"/>
        <v>0</v>
      </c>
      <c r="O69" s="53"/>
      <c r="P69" s="53"/>
      <c r="Q69" s="53"/>
      <c r="R69" s="53"/>
      <c r="S69" s="53"/>
      <c r="T69" s="53"/>
      <c r="U69" s="47">
        <v>0</v>
      </c>
      <c r="V69" s="33"/>
      <c r="W69" s="43"/>
      <c r="X69" s="43"/>
      <c r="Y69" s="14" t="s">
        <v>33</v>
      </c>
    </row>
    <row r="70" spans="1:25" ht="16.5" thickTop="1" thickBot="1" x14ac:dyDescent="0.3">
      <c r="A70" s="43">
        <v>1</v>
      </c>
      <c r="B70" s="43" t="s">
        <v>34</v>
      </c>
      <c r="C70" s="34" t="s">
        <v>47</v>
      </c>
      <c r="D70" s="34" t="s">
        <v>47</v>
      </c>
      <c r="E70" s="43" t="s">
        <v>47</v>
      </c>
      <c r="F70" s="33" t="s">
        <v>62</v>
      </c>
      <c r="G70" s="34"/>
      <c r="H70" s="34"/>
      <c r="I70" s="34"/>
      <c r="J70" s="35" t="s">
        <v>128</v>
      </c>
      <c r="K70" s="52">
        <f>+K71+K72</f>
        <v>0</v>
      </c>
      <c r="L70" s="52">
        <f>+L71+L72</f>
        <v>0</v>
      </c>
      <c r="M70" s="52">
        <f>+M71+M72</f>
        <v>0</v>
      </c>
      <c r="N70" s="52">
        <f t="shared" si="1"/>
        <v>0</v>
      </c>
      <c r="O70" s="52">
        <f t="shared" ref="O70:T70" si="35">+O71+O72</f>
        <v>0</v>
      </c>
      <c r="P70" s="52">
        <f t="shared" si="35"/>
        <v>0</v>
      </c>
      <c r="Q70" s="52">
        <f t="shared" si="35"/>
        <v>0</v>
      </c>
      <c r="R70" s="52">
        <f t="shared" si="35"/>
        <v>0</v>
      </c>
      <c r="S70" s="52">
        <f t="shared" si="35"/>
        <v>0</v>
      </c>
      <c r="T70" s="52">
        <f t="shared" si="35"/>
        <v>0</v>
      </c>
      <c r="U70" s="42">
        <v>0</v>
      </c>
      <c r="V70" s="33"/>
      <c r="W70" s="43"/>
      <c r="X70" s="43"/>
      <c r="Y70" s="14" t="s">
        <v>33</v>
      </c>
    </row>
    <row r="71" spans="1:25" ht="16.5" thickTop="1" thickBot="1" x14ac:dyDescent="0.3">
      <c r="A71" s="43">
        <v>1</v>
      </c>
      <c r="B71" s="43" t="s">
        <v>34</v>
      </c>
      <c r="C71" s="34" t="s">
        <v>47</v>
      </c>
      <c r="D71" s="34" t="s">
        <v>47</v>
      </c>
      <c r="E71" s="43" t="s">
        <v>47</v>
      </c>
      <c r="F71" s="34" t="s">
        <v>62</v>
      </c>
      <c r="G71" s="33" t="s">
        <v>34</v>
      </c>
      <c r="H71" s="34"/>
      <c r="I71" s="34"/>
      <c r="J71" s="40" t="s">
        <v>129</v>
      </c>
      <c r="K71" s="53"/>
      <c r="L71" s="53"/>
      <c r="M71" s="53"/>
      <c r="N71" s="53">
        <f t="shared" si="1"/>
        <v>0</v>
      </c>
      <c r="O71" s="53"/>
      <c r="P71" s="53"/>
      <c r="Q71" s="53"/>
      <c r="R71" s="53"/>
      <c r="S71" s="53"/>
      <c r="T71" s="53"/>
      <c r="U71" s="42">
        <v>0</v>
      </c>
      <c r="V71" s="33"/>
      <c r="W71" s="43"/>
      <c r="X71" s="43"/>
      <c r="Y71" s="14" t="s">
        <v>33</v>
      </c>
    </row>
    <row r="72" spans="1:25" ht="16.5" thickTop="1" thickBot="1" x14ac:dyDescent="0.3">
      <c r="A72" s="43">
        <v>1</v>
      </c>
      <c r="B72" s="43" t="s">
        <v>34</v>
      </c>
      <c r="C72" s="34" t="s">
        <v>47</v>
      </c>
      <c r="D72" s="34" t="s">
        <v>47</v>
      </c>
      <c r="E72" s="43" t="s">
        <v>47</v>
      </c>
      <c r="F72" s="34" t="s">
        <v>62</v>
      </c>
      <c r="G72" s="33" t="s">
        <v>47</v>
      </c>
      <c r="H72" s="34"/>
      <c r="I72" s="34"/>
      <c r="J72" s="40" t="s">
        <v>130</v>
      </c>
      <c r="K72" s="53"/>
      <c r="L72" s="53"/>
      <c r="M72" s="53"/>
      <c r="N72" s="53">
        <f t="shared" si="1"/>
        <v>0</v>
      </c>
      <c r="O72" s="53"/>
      <c r="P72" s="53"/>
      <c r="Q72" s="53"/>
      <c r="R72" s="53"/>
      <c r="S72" s="53"/>
      <c r="T72" s="53"/>
      <c r="U72" s="42">
        <v>0</v>
      </c>
      <c r="V72" s="33"/>
      <c r="W72" s="43"/>
      <c r="X72" s="43"/>
      <c r="Y72" s="14" t="s">
        <v>33</v>
      </c>
    </row>
    <row r="73" spans="1:25" ht="16.5" thickTop="1" thickBot="1" x14ac:dyDescent="0.3">
      <c r="A73" s="43">
        <v>1</v>
      </c>
      <c r="B73" s="43" t="s">
        <v>34</v>
      </c>
      <c r="C73" s="34" t="s">
        <v>47</v>
      </c>
      <c r="D73" s="34" t="s">
        <v>47</v>
      </c>
      <c r="E73" s="43" t="s">
        <v>47</v>
      </c>
      <c r="F73" s="33" t="s">
        <v>66</v>
      </c>
      <c r="G73" s="34"/>
      <c r="H73" s="34"/>
      <c r="I73" s="34"/>
      <c r="J73" s="35" t="s">
        <v>131</v>
      </c>
      <c r="K73" s="52">
        <f>+K74+K75</f>
        <v>0</v>
      </c>
      <c r="L73" s="52">
        <f>+L74+L75</f>
        <v>0</v>
      </c>
      <c r="M73" s="52">
        <f>+M74+M75</f>
        <v>0</v>
      </c>
      <c r="N73" s="52">
        <f t="shared" si="1"/>
        <v>0</v>
      </c>
      <c r="O73" s="52">
        <f t="shared" ref="O73:T73" si="36">+O74+O75</f>
        <v>0</v>
      </c>
      <c r="P73" s="52">
        <f t="shared" si="36"/>
        <v>0</v>
      </c>
      <c r="Q73" s="52">
        <f t="shared" si="36"/>
        <v>0</v>
      </c>
      <c r="R73" s="52">
        <f t="shared" si="36"/>
        <v>0</v>
      </c>
      <c r="S73" s="52">
        <f t="shared" si="36"/>
        <v>0</v>
      </c>
      <c r="T73" s="52">
        <f t="shared" si="36"/>
        <v>0</v>
      </c>
      <c r="U73" s="42">
        <v>0</v>
      </c>
      <c r="V73" s="33"/>
      <c r="W73" s="43"/>
      <c r="X73" s="43"/>
      <c r="Y73" s="14" t="s">
        <v>33</v>
      </c>
    </row>
    <row r="74" spans="1:25" ht="16.5" thickTop="1" thickBot="1" x14ac:dyDescent="0.3">
      <c r="A74" s="43">
        <v>1</v>
      </c>
      <c r="B74" s="43" t="s">
        <v>34</v>
      </c>
      <c r="C74" s="34" t="s">
        <v>47</v>
      </c>
      <c r="D74" s="34" t="s">
        <v>47</v>
      </c>
      <c r="E74" s="43" t="s">
        <v>47</v>
      </c>
      <c r="F74" s="34" t="s">
        <v>66</v>
      </c>
      <c r="G74" s="33" t="s">
        <v>34</v>
      </c>
      <c r="H74" s="34"/>
      <c r="I74" s="34"/>
      <c r="J74" s="40" t="s">
        <v>132</v>
      </c>
      <c r="K74" s="53"/>
      <c r="L74" s="53"/>
      <c r="M74" s="53"/>
      <c r="N74" s="53">
        <f t="shared" si="1"/>
        <v>0</v>
      </c>
      <c r="O74" s="53"/>
      <c r="P74" s="53"/>
      <c r="Q74" s="53"/>
      <c r="R74" s="53"/>
      <c r="S74" s="53"/>
      <c r="T74" s="53"/>
      <c r="U74" s="42">
        <v>0</v>
      </c>
      <c r="V74" s="33"/>
      <c r="W74" s="43"/>
      <c r="X74" s="43"/>
      <c r="Y74" s="14" t="s">
        <v>33</v>
      </c>
    </row>
    <row r="75" spans="1:25" ht="16.5" thickTop="1" thickBot="1" x14ac:dyDescent="0.3">
      <c r="A75" s="43">
        <v>1</v>
      </c>
      <c r="B75" s="43" t="s">
        <v>34</v>
      </c>
      <c r="C75" s="34" t="s">
        <v>47</v>
      </c>
      <c r="D75" s="34" t="s">
        <v>47</v>
      </c>
      <c r="E75" s="43" t="s">
        <v>47</v>
      </c>
      <c r="F75" s="34" t="s">
        <v>66</v>
      </c>
      <c r="G75" s="33" t="s">
        <v>47</v>
      </c>
      <c r="H75" s="34"/>
      <c r="I75" s="34"/>
      <c r="J75" s="40" t="s">
        <v>133</v>
      </c>
      <c r="K75" s="53"/>
      <c r="L75" s="53"/>
      <c r="M75" s="53"/>
      <c r="N75" s="53">
        <f t="shared" si="1"/>
        <v>0</v>
      </c>
      <c r="O75" s="53"/>
      <c r="P75" s="53"/>
      <c r="Q75" s="53"/>
      <c r="R75" s="53"/>
      <c r="S75" s="53"/>
      <c r="T75" s="53"/>
      <c r="U75" s="42">
        <v>0</v>
      </c>
      <c r="V75" s="33"/>
      <c r="W75" s="43"/>
      <c r="X75" s="43"/>
      <c r="Y75" s="14" t="s">
        <v>33</v>
      </c>
    </row>
    <row r="76" spans="1:25" ht="16.5" thickTop="1" thickBot="1" x14ac:dyDescent="0.3">
      <c r="A76" s="43">
        <v>1</v>
      </c>
      <c r="B76" s="43" t="s">
        <v>34</v>
      </c>
      <c r="C76" s="34" t="s">
        <v>47</v>
      </c>
      <c r="D76" s="34" t="s">
        <v>47</v>
      </c>
      <c r="E76" s="43" t="s">
        <v>47</v>
      </c>
      <c r="F76" s="33" t="s">
        <v>114</v>
      </c>
      <c r="G76" s="34"/>
      <c r="H76" s="34"/>
      <c r="I76" s="34"/>
      <c r="J76" s="35" t="s">
        <v>134</v>
      </c>
      <c r="K76" s="52">
        <f>+K77+K78</f>
        <v>0</v>
      </c>
      <c r="L76" s="52">
        <f>+L77+L78</f>
        <v>0</v>
      </c>
      <c r="M76" s="52">
        <f>+M77+M78</f>
        <v>0</v>
      </c>
      <c r="N76" s="52">
        <f t="shared" si="1"/>
        <v>0</v>
      </c>
      <c r="O76" s="52">
        <f t="shared" ref="O76:T76" si="37">+O77+O78</f>
        <v>0</v>
      </c>
      <c r="P76" s="52">
        <f t="shared" si="37"/>
        <v>0</v>
      </c>
      <c r="Q76" s="52">
        <f t="shared" si="37"/>
        <v>0</v>
      </c>
      <c r="R76" s="52">
        <f t="shared" si="37"/>
        <v>0</v>
      </c>
      <c r="S76" s="52">
        <f t="shared" si="37"/>
        <v>0</v>
      </c>
      <c r="T76" s="52">
        <f t="shared" si="37"/>
        <v>0</v>
      </c>
      <c r="U76" s="42">
        <v>0</v>
      </c>
      <c r="V76" s="33"/>
      <c r="W76" s="43"/>
      <c r="X76" s="43"/>
      <c r="Y76" s="14" t="s">
        <v>33</v>
      </c>
    </row>
    <row r="77" spans="1:25" ht="16.5" thickTop="1" thickBot="1" x14ac:dyDescent="0.3">
      <c r="A77" s="43">
        <v>1</v>
      </c>
      <c r="B77" s="43" t="s">
        <v>34</v>
      </c>
      <c r="C77" s="34" t="s">
        <v>47</v>
      </c>
      <c r="D77" s="34" t="s">
        <v>47</v>
      </c>
      <c r="E77" s="43" t="s">
        <v>47</v>
      </c>
      <c r="F77" s="34" t="s">
        <v>114</v>
      </c>
      <c r="G77" s="33" t="s">
        <v>34</v>
      </c>
      <c r="H77" s="34"/>
      <c r="I77" s="34"/>
      <c r="J77" s="40" t="s">
        <v>135</v>
      </c>
      <c r="K77" s="53"/>
      <c r="L77" s="53"/>
      <c r="M77" s="53"/>
      <c r="N77" s="53">
        <f t="shared" si="1"/>
        <v>0</v>
      </c>
      <c r="O77" s="53"/>
      <c r="P77" s="53"/>
      <c r="Q77" s="53"/>
      <c r="R77" s="53"/>
      <c r="S77" s="53"/>
      <c r="T77" s="53"/>
      <c r="U77" s="42">
        <v>0</v>
      </c>
      <c r="V77" s="33"/>
      <c r="W77" s="43"/>
      <c r="X77" s="43"/>
      <c r="Y77" s="14" t="s">
        <v>33</v>
      </c>
    </row>
    <row r="78" spans="1:25" ht="16.5" thickTop="1" thickBot="1" x14ac:dyDescent="0.3">
      <c r="A78" s="43">
        <v>1</v>
      </c>
      <c r="B78" s="43" t="s">
        <v>34</v>
      </c>
      <c r="C78" s="34" t="s">
        <v>47</v>
      </c>
      <c r="D78" s="34" t="s">
        <v>47</v>
      </c>
      <c r="E78" s="43" t="s">
        <v>47</v>
      </c>
      <c r="F78" s="34" t="s">
        <v>114</v>
      </c>
      <c r="G78" s="33" t="s">
        <v>47</v>
      </c>
      <c r="H78" s="34"/>
      <c r="I78" s="34"/>
      <c r="J78" s="40" t="s">
        <v>136</v>
      </c>
      <c r="K78" s="53"/>
      <c r="L78" s="53"/>
      <c r="M78" s="53"/>
      <c r="N78" s="53">
        <f t="shared" si="1"/>
        <v>0</v>
      </c>
      <c r="O78" s="53"/>
      <c r="P78" s="53"/>
      <c r="Q78" s="53"/>
      <c r="R78" s="53"/>
      <c r="S78" s="53"/>
      <c r="T78" s="53"/>
      <c r="U78" s="42">
        <v>0</v>
      </c>
      <c r="V78" s="33"/>
      <c r="W78" s="43"/>
      <c r="X78" s="43"/>
      <c r="Y78" s="14" t="s">
        <v>33</v>
      </c>
    </row>
    <row r="79" spans="1:25" ht="16.5" thickTop="1" thickBot="1" x14ac:dyDescent="0.3">
      <c r="A79" s="43">
        <v>1</v>
      </c>
      <c r="B79" s="43" t="s">
        <v>34</v>
      </c>
      <c r="C79" s="34" t="s">
        <v>47</v>
      </c>
      <c r="D79" s="34" t="s">
        <v>47</v>
      </c>
      <c r="E79" s="43" t="s">
        <v>47</v>
      </c>
      <c r="F79" s="33" t="s">
        <v>137</v>
      </c>
      <c r="G79" s="34"/>
      <c r="H79" s="34"/>
      <c r="I79" s="34"/>
      <c r="J79" s="35" t="s">
        <v>138</v>
      </c>
      <c r="K79" s="52">
        <f>+K80+K81</f>
        <v>0</v>
      </c>
      <c r="L79" s="52">
        <f>+L80+L81</f>
        <v>0</v>
      </c>
      <c r="M79" s="52">
        <f>+M80+M81</f>
        <v>0</v>
      </c>
      <c r="N79" s="52">
        <f t="shared" si="1"/>
        <v>0</v>
      </c>
      <c r="O79" s="52">
        <f t="shared" ref="O79:T79" si="38">+O80+O81</f>
        <v>0</v>
      </c>
      <c r="P79" s="52">
        <f t="shared" si="38"/>
        <v>0</v>
      </c>
      <c r="Q79" s="52">
        <f t="shared" si="38"/>
        <v>0</v>
      </c>
      <c r="R79" s="52">
        <f t="shared" si="38"/>
        <v>0</v>
      </c>
      <c r="S79" s="52">
        <f t="shared" si="38"/>
        <v>0</v>
      </c>
      <c r="T79" s="52">
        <f t="shared" si="38"/>
        <v>0</v>
      </c>
      <c r="U79" s="42">
        <v>0</v>
      </c>
      <c r="V79" s="33"/>
      <c r="W79" s="43"/>
      <c r="X79" s="43"/>
      <c r="Y79" s="14" t="s">
        <v>33</v>
      </c>
    </row>
    <row r="80" spans="1:25" ht="16.5" thickTop="1" thickBot="1" x14ac:dyDescent="0.3">
      <c r="A80" s="43">
        <v>1</v>
      </c>
      <c r="B80" s="43" t="s">
        <v>34</v>
      </c>
      <c r="C80" s="34" t="s">
        <v>47</v>
      </c>
      <c r="D80" s="34" t="s">
        <v>47</v>
      </c>
      <c r="E80" s="43" t="s">
        <v>47</v>
      </c>
      <c r="F80" s="34" t="s">
        <v>137</v>
      </c>
      <c r="G80" s="33" t="s">
        <v>34</v>
      </c>
      <c r="H80" s="34"/>
      <c r="I80" s="34"/>
      <c r="J80" s="40" t="s">
        <v>139</v>
      </c>
      <c r="K80" s="53"/>
      <c r="L80" s="53"/>
      <c r="M80" s="53"/>
      <c r="N80" s="53">
        <f t="shared" si="1"/>
        <v>0</v>
      </c>
      <c r="O80" s="53"/>
      <c r="P80" s="53"/>
      <c r="Q80" s="53"/>
      <c r="R80" s="53"/>
      <c r="S80" s="53"/>
      <c r="T80" s="53"/>
      <c r="U80" s="42">
        <v>0</v>
      </c>
      <c r="V80" s="33"/>
      <c r="W80" s="43"/>
      <c r="X80" s="43"/>
      <c r="Y80" s="14" t="s">
        <v>33</v>
      </c>
    </row>
    <row r="81" spans="1:25" ht="16.5" thickTop="1" thickBot="1" x14ac:dyDescent="0.3">
      <c r="A81" s="43">
        <v>1</v>
      </c>
      <c r="B81" s="43" t="s">
        <v>34</v>
      </c>
      <c r="C81" s="34" t="s">
        <v>47</v>
      </c>
      <c r="D81" s="34" t="s">
        <v>47</v>
      </c>
      <c r="E81" s="43" t="s">
        <v>47</v>
      </c>
      <c r="F81" s="34" t="s">
        <v>137</v>
      </c>
      <c r="G81" s="33" t="s">
        <v>47</v>
      </c>
      <c r="H81" s="34"/>
      <c r="I81" s="34"/>
      <c r="J81" s="40" t="s">
        <v>140</v>
      </c>
      <c r="K81" s="53"/>
      <c r="L81" s="53"/>
      <c r="M81" s="53"/>
      <c r="N81" s="53">
        <f t="shared" si="1"/>
        <v>0</v>
      </c>
      <c r="O81" s="53"/>
      <c r="P81" s="53"/>
      <c r="Q81" s="53"/>
      <c r="R81" s="53"/>
      <c r="S81" s="53"/>
      <c r="T81" s="53"/>
      <c r="U81" s="42">
        <v>0</v>
      </c>
      <c r="V81" s="33"/>
      <c r="W81" s="43"/>
      <c r="X81" s="43"/>
      <c r="Y81" s="14" t="s">
        <v>33</v>
      </c>
    </row>
    <row r="82" spans="1:25" ht="16.5" thickTop="1" thickBot="1" x14ac:dyDescent="0.3">
      <c r="A82" s="43">
        <v>1</v>
      </c>
      <c r="B82" s="43" t="s">
        <v>34</v>
      </c>
      <c r="C82" s="34" t="s">
        <v>47</v>
      </c>
      <c r="D82" s="34" t="s">
        <v>47</v>
      </c>
      <c r="E82" s="43" t="s">
        <v>47</v>
      </c>
      <c r="F82" s="33" t="s">
        <v>141</v>
      </c>
      <c r="G82" s="34"/>
      <c r="H82" s="34"/>
      <c r="I82" s="34"/>
      <c r="J82" s="35" t="s">
        <v>142</v>
      </c>
      <c r="K82" s="52">
        <f>+K83+K84</f>
        <v>0</v>
      </c>
      <c r="L82" s="52">
        <f>+L83+L84</f>
        <v>0</v>
      </c>
      <c r="M82" s="52">
        <f>+M83+M84</f>
        <v>0</v>
      </c>
      <c r="N82" s="52">
        <f t="shared" si="1"/>
        <v>0</v>
      </c>
      <c r="O82" s="52">
        <f t="shared" ref="O82:T82" si="39">+O83+O84</f>
        <v>0</v>
      </c>
      <c r="P82" s="52">
        <f t="shared" si="39"/>
        <v>0</v>
      </c>
      <c r="Q82" s="52">
        <f t="shared" si="39"/>
        <v>0</v>
      </c>
      <c r="R82" s="52">
        <f t="shared" si="39"/>
        <v>0</v>
      </c>
      <c r="S82" s="52">
        <f t="shared" si="39"/>
        <v>0</v>
      </c>
      <c r="T82" s="52">
        <f t="shared" si="39"/>
        <v>0</v>
      </c>
      <c r="U82" s="42">
        <v>0</v>
      </c>
      <c r="V82" s="33"/>
      <c r="W82" s="43"/>
      <c r="X82" s="43"/>
      <c r="Y82" s="14" t="s">
        <v>33</v>
      </c>
    </row>
    <row r="83" spans="1:25" ht="16.5" thickTop="1" thickBot="1" x14ac:dyDescent="0.3">
      <c r="A83" s="43">
        <v>1</v>
      </c>
      <c r="B83" s="43" t="s">
        <v>34</v>
      </c>
      <c r="C83" s="34" t="s">
        <v>47</v>
      </c>
      <c r="D83" s="34" t="s">
        <v>47</v>
      </c>
      <c r="E83" s="43" t="s">
        <v>47</v>
      </c>
      <c r="F83" s="34" t="s">
        <v>141</v>
      </c>
      <c r="G83" s="33" t="s">
        <v>34</v>
      </c>
      <c r="H83" s="34"/>
      <c r="I83" s="34"/>
      <c r="J83" s="40" t="s">
        <v>143</v>
      </c>
      <c r="K83" s="53"/>
      <c r="L83" s="53"/>
      <c r="M83" s="53"/>
      <c r="N83" s="53">
        <f t="shared" ref="N83:N146" si="40">K83+L83-M83</f>
        <v>0</v>
      </c>
      <c r="O83" s="53"/>
      <c r="P83" s="53"/>
      <c r="Q83" s="53"/>
      <c r="R83" s="53"/>
      <c r="S83" s="53"/>
      <c r="T83" s="53"/>
      <c r="U83" s="42">
        <v>0</v>
      </c>
      <c r="V83" s="33"/>
      <c r="W83" s="43"/>
      <c r="X83" s="43"/>
      <c r="Y83" s="14" t="s">
        <v>33</v>
      </c>
    </row>
    <row r="84" spans="1:25" ht="16.5" thickTop="1" thickBot="1" x14ac:dyDescent="0.3">
      <c r="A84" s="43">
        <v>1</v>
      </c>
      <c r="B84" s="43" t="s">
        <v>34</v>
      </c>
      <c r="C84" s="34" t="s">
        <v>47</v>
      </c>
      <c r="D84" s="34" t="s">
        <v>47</v>
      </c>
      <c r="E84" s="43" t="s">
        <v>47</v>
      </c>
      <c r="F84" s="34" t="s">
        <v>141</v>
      </c>
      <c r="G84" s="33" t="s">
        <v>47</v>
      </c>
      <c r="H84" s="34"/>
      <c r="I84" s="34"/>
      <c r="J84" s="40" t="s">
        <v>144</v>
      </c>
      <c r="K84" s="53"/>
      <c r="L84" s="53"/>
      <c r="M84" s="53"/>
      <c r="N84" s="53">
        <f t="shared" si="40"/>
        <v>0</v>
      </c>
      <c r="O84" s="53"/>
      <c r="P84" s="53"/>
      <c r="Q84" s="53"/>
      <c r="R84" s="53"/>
      <c r="S84" s="53"/>
      <c r="T84" s="53"/>
      <c r="U84" s="42">
        <v>0</v>
      </c>
      <c r="V84" s="33"/>
      <c r="W84" s="43"/>
      <c r="X84" s="43"/>
      <c r="Y84" s="14" t="s">
        <v>33</v>
      </c>
    </row>
    <row r="85" spans="1:25" ht="16.5" thickTop="1" thickBot="1" x14ac:dyDescent="0.3">
      <c r="A85" s="43">
        <v>1</v>
      </c>
      <c r="B85" s="43" t="s">
        <v>34</v>
      </c>
      <c r="C85" s="34" t="s">
        <v>47</v>
      </c>
      <c r="D85" s="34" t="s">
        <v>47</v>
      </c>
      <c r="E85" s="43" t="s">
        <v>47</v>
      </c>
      <c r="F85" s="33" t="s">
        <v>145</v>
      </c>
      <c r="G85" s="34"/>
      <c r="H85" s="34"/>
      <c r="I85" s="34"/>
      <c r="J85" s="35" t="s">
        <v>146</v>
      </c>
      <c r="K85" s="52">
        <f>+K86+K87</f>
        <v>0</v>
      </c>
      <c r="L85" s="52">
        <f>+L86+L87</f>
        <v>0</v>
      </c>
      <c r="M85" s="52">
        <f>+M86+M87</f>
        <v>0</v>
      </c>
      <c r="N85" s="52">
        <f t="shared" si="40"/>
        <v>0</v>
      </c>
      <c r="O85" s="52">
        <f t="shared" ref="O85:T85" si="41">+O86+O87</f>
        <v>0</v>
      </c>
      <c r="P85" s="52">
        <f t="shared" si="41"/>
        <v>0</v>
      </c>
      <c r="Q85" s="52">
        <f t="shared" si="41"/>
        <v>0</v>
      </c>
      <c r="R85" s="52">
        <f t="shared" si="41"/>
        <v>0</v>
      </c>
      <c r="S85" s="52">
        <f t="shared" si="41"/>
        <v>0</v>
      </c>
      <c r="T85" s="52">
        <f t="shared" si="41"/>
        <v>0</v>
      </c>
      <c r="U85" s="42">
        <v>0</v>
      </c>
      <c r="V85" s="33"/>
      <c r="W85" s="43"/>
      <c r="X85" s="43"/>
      <c r="Y85" s="14" t="s">
        <v>33</v>
      </c>
    </row>
    <row r="86" spans="1:25" ht="16.5" thickTop="1" thickBot="1" x14ac:dyDescent="0.3">
      <c r="A86" s="43">
        <v>1</v>
      </c>
      <c r="B86" s="43" t="s">
        <v>34</v>
      </c>
      <c r="C86" s="34" t="s">
        <v>47</v>
      </c>
      <c r="D86" s="34" t="s">
        <v>47</v>
      </c>
      <c r="E86" s="43" t="s">
        <v>47</v>
      </c>
      <c r="F86" s="34" t="s">
        <v>145</v>
      </c>
      <c r="G86" s="33" t="s">
        <v>34</v>
      </c>
      <c r="H86" s="34"/>
      <c r="I86" s="34"/>
      <c r="J86" s="40" t="s">
        <v>147</v>
      </c>
      <c r="K86" s="53"/>
      <c r="L86" s="53"/>
      <c r="M86" s="53"/>
      <c r="N86" s="53">
        <f t="shared" si="40"/>
        <v>0</v>
      </c>
      <c r="O86" s="53"/>
      <c r="P86" s="53"/>
      <c r="Q86" s="53"/>
      <c r="R86" s="53"/>
      <c r="S86" s="53"/>
      <c r="T86" s="53"/>
      <c r="U86" s="42">
        <v>0</v>
      </c>
      <c r="V86" s="33"/>
      <c r="W86" s="43"/>
      <c r="X86" s="43"/>
      <c r="Y86" s="14" t="s">
        <v>33</v>
      </c>
    </row>
    <row r="87" spans="1:25" ht="16.5" thickTop="1" thickBot="1" x14ac:dyDescent="0.3">
      <c r="A87" s="43">
        <v>1</v>
      </c>
      <c r="B87" s="43" t="s">
        <v>34</v>
      </c>
      <c r="C87" s="34" t="s">
        <v>47</v>
      </c>
      <c r="D87" s="34" t="s">
        <v>47</v>
      </c>
      <c r="E87" s="43" t="s">
        <v>47</v>
      </c>
      <c r="F87" s="34" t="s">
        <v>145</v>
      </c>
      <c r="G87" s="33" t="s">
        <v>47</v>
      </c>
      <c r="H87" s="34"/>
      <c r="I87" s="34"/>
      <c r="J87" s="40" t="s">
        <v>148</v>
      </c>
      <c r="K87" s="53"/>
      <c r="L87" s="53"/>
      <c r="M87" s="53"/>
      <c r="N87" s="53">
        <f t="shared" si="40"/>
        <v>0</v>
      </c>
      <c r="O87" s="53"/>
      <c r="P87" s="53"/>
      <c r="Q87" s="53"/>
      <c r="R87" s="53"/>
      <c r="S87" s="53"/>
      <c r="T87" s="53"/>
      <c r="U87" s="42">
        <v>0</v>
      </c>
      <c r="V87" s="33"/>
      <c r="W87" s="43"/>
      <c r="X87" s="43"/>
      <c r="Y87" s="14" t="s">
        <v>33</v>
      </c>
    </row>
    <row r="88" spans="1:25" ht="22.5" customHeight="1" thickTop="1" thickBot="1" x14ac:dyDescent="0.3">
      <c r="A88" s="27" t="s">
        <v>30</v>
      </c>
      <c r="B88" s="28" t="s">
        <v>34</v>
      </c>
      <c r="C88" s="28" t="s">
        <v>47</v>
      </c>
      <c r="D88" s="28" t="s">
        <v>62</v>
      </c>
      <c r="E88" s="28"/>
      <c r="F88" s="29"/>
      <c r="G88" s="29"/>
      <c r="H88" s="29"/>
      <c r="I88" s="29"/>
      <c r="J88" s="30" t="s">
        <v>149</v>
      </c>
      <c r="K88" s="31">
        <f>+K89+K93</f>
        <v>414000000</v>
      </c>
      <c r="L88" s="31">
        <f>+L89+L93</f>
        <v>0</v>
      </c>
      <c r="M88" s="31">
        <f>+M89+M93</f>
        <v>0</v>
      </c>
      <c r="N88" s="31">
        <f t="shared" si="40"/>
        <v>414000000</v>
      </c>
      <c r="O88" s="31">
        <f t="shared" ref="O88:T88" si="42">+O89+O93</f>
        <v>41400000</v>
      </c>
      <c r="P88" s="31">
        <f t="shared" si="42"/>
        <v>331200000</v>
      </c>
      <c r="Q88" s="31">
        <f t="shared" si="42"/>
        <v>41400000</v>
      </c>
      <c r="R88" s="31">
        <f t="shared" si="42"/>
        <v>0</v>
      </c>
      <c r="S88" s="31">
        <f t="shared" si="42"/>
        <v>290694300</v>
      </c>
      <c r="T88" s="31">
        <f t="shared" si="42"/>
        <v>0</v>
      </c>
      <c r="U88" s="32">
        <f t="shared" ref="U88:U141" si="43">T88/S88</f>
        <v>0</v>
      </c>
      <c r="V88" s="28"/>
      <c r="W88" s="27" t="s">
        <v>150</v>
      </c>
      <c r="X88" s="27" t="s">
        <v>151</v>
      </c>
      <c r="Y88" s="14" t="s">
        <v>33</v>
      </c>
    </row>
    <row r="89" spans="1:25" s="39" customFormat="1" ht="22.5" customHeight="1" thickTop="1" thickBot="1" x14ac:dyDescent="0.3">
      <c r="A89" s="33" t="s">
        <v>30</v>
      </c>
      <c r="B89" s="33" t="s">
        <v>34</v>
      </c>
      <c r="C89" s="33" t="s">
        <v>47</v>
      </c>
      <c r="D89" s="33" t="s">
        <v>62</v>
      </c>
      <c r="E89" s="33" t="s">
        <v>34</v>
      </c>
      <c r="F89" s="33"/>
      <c r="G89" s="33"/>
      <c r="H89" s="34"/>
      <c r="I89" s="34"/>
      <c r="J89" s="35" t="s">
        <v>152</v>
      </c>
      <c r="K89" s="52">
        <f t="shared" ref="K89:T89" si="44">+K90</f>
        <v>414000000</v>
      </c>
      <c r="L89" s="52">
        <f>+L90</f>
        <v>0</v>
      </c>
      <c r="M89" s="52">
        <f>+M90</f>
        <v>0</v>
      </c>
      <c r="N89" s="52">
        <f t="shared" si="40"/>
        <v>414000000</v>
      </c>
      <c r="O89" s="52">
        <f t="shared" si="44"/>
        <v>41400000</v>
      </c>
      <c r="P89" s="52">
        <f t="shared" si="44"/>
        <v>331200000</v>
      </c>
      <c r="Q89" s="52">
        <f t="shared" si="44"/>
        <v>41400000</v>
      </c>
      <c r="R89" s="52">
        <f t="shared" si="44"/>
        <v>0</v>
      </c>
      <c r="S89" s="52">
        <f t="shared" si="44"/>
        <v>290694300</v>
      </c>
      <c r="T89" s="52">
        <f t="shared" si="44"/>
        <v>0</v>
      </c>
      <c r="U89" s="45">
        <f t="shared" si="43"/>
        <v>0</v>
      </c>
      <c r="V89" s="38"/>
      <c r="W89" s="38" t="s">
        <v>153</v>
      </c>
      <c r="X89" s="38" t="s">
        <v>154</v>
      </c>
      <c r="Y89" s="14" t="s">
        <v>33</v>
      </c>
    </row>
    <row r="90" spans="1:25" ht="22.5" customHeight="1" thickTop="1" thickBot="1" x14ac:dyDescent="0.3">
      <c r="A90" s="43" t="s">
        <v>30</v>
      </c>
      <c r="B90" s="34" t="s">
        <v>34</v>
      </c>
      <c r="C90" s="34" t="s">
        <v>47</v>
      </c>
      <c r="D90" s="34" t="s">
        <v>62</v>
      </c>
      <c r="E90" s="34" t="s">
        <v>34</v>
      </c>
      <c r="F90" s="33" t="s">
        <v>34</v>
      </c>
      <c r="G90" s="34"/>
      <c r="H90" s="34"/>
      <c r="I90" s="34"/>
      <c r="J90" s="35" t="s">
        <v>155</v>
      </c>
      <c r="K90" s="52">
        <f>+K91+K92</f>
        <v>414000000</v>
      </c>
      <c r="L90" s="52">
        <f>+L91+L92</f>
        <v>0</v>
      </c>
      <c r="M90" s="52">
        <f>+M91+M92</f>
        <v>0</v>
      </c>
      <c r="N90" s="52">
        <f t="shared" si="40"/>
        <v>414000000</v>
      </c>
      <c r="O90" s="52">
        <f t="shared" ref="O90:T90" si="45">+O91+O92</f>
        <v>41400000</v>
      </c>
      <c r="P90" s="52">
        <f t="shared" si="45"/>
        <v>331200000</v>
      </c>
      <c r="Q90" s="52">
        <f t="shared" si="45"/>
        <v>41400000</v>
      </c>
      <c r="R90" s="52">
        <f t="shared" si="45"/>
        <v>0</v>
      </c>
      <c r="S90" s="52">
        <f t="shared" si="45"/>
        <v>290694300</v>
      </c>
      <c r="T90" s="52">
        <f t="shared" si="45"/>
        <v>0</v>
      </c>
      <c r="U90" s="45">
        <f t="shared" si="43"/>
        <v>0</v>
      </c>
      <c r="V90" s="43"/>
      <c r="W90" s="43" t="s">
        <v>156</v>
      </c>
      <c r="X90" s="43" t="s">
        <v>157</v>
      </c>
      <c r="Y90" s="14" t="s">
        <v>33</v>
      </c>
    </row>
    <row r="91" spans="1:25" ht="22.5" customHeight="1" thickTop="1" thickBot="1" x14ac:dyDescent="0.3">
      <c r="A91" s="43" t="s">
        <v>30</v>
      </c>
      <c r="B91" s="34" t="s">
        <v>34</v>
      </c>
      <c r="C91" s="34" t="s">
        <v>47</v>
      </c>
      <c r="D91" s="34" t="s">
        <v>62</v>
      </c>
      <c r="E91" s="34" t="s">
        <v>34</v>
      </c>
      <c r="F91" s="34" t="s">
        <v>34</v>
      </c>
      <c r="G91" s="33" t="s">
        <v>34</v>
      </c>
      <c r="H91" s="34"/>
      <c r="I91" s="34"/>
      <c r="J91" s="40" t="s">
        <v>158</v>
      </c>
      <c r="K91" s="52">
        <v>414000000</v>
      </c>
      <c r="L91" s="52"/>
      <c r="M91" s="52"/>
      <c r="N91" s="52">
        <f t="shared" si="40"/>
        <v>414000000</v>
      </c>
      <c r="O91" s="52">
        <f>N91*10%</f>
        <v>41400000</v>
      </c>
      <c r="P91" s="52">
        <f>N91*80%</f>
        <v>331200000</v>
      </c>
      <c r="Q91" s="52">
        <f>N91*10%</f>
        <v>41400000</v>
      </c>
      <c r="R91" s="52"/>
      <c r="S91" s="52">
        <v>290694300</v>
      </c>
      <c r="T91" s="52"/>
      <c r="U91" s="45">
        <f t="shared" si="43"/>
        <v>0</v>
      </c>
      <c r="V91" s="43"/>
      <c r="W91" s="43"/>
      <c r="X91" s="43"/>
      <c r="Y91" s="14" t="s">
        <v>33</v>
      </c>
    </row>
    <row r="92" spans="1:25" ht="22.5" customHeight="1" thickTop="1" thickBot="1" x14ac:dyDescent="0.3">
      <c r="A92" s="43" t="s">
        <v>30</v>
      </c>
      <c r="B92" s="34" t="s">
        <v>34</v>
      </c>
      <c r="C92" s="34" t="s">
        <v>47</v>
      </c>
      <c r="D92" s="34" t="s">
        <v>62</v>
      </c>
      <c r="E92" s="34" t="s">
        <v>34</v>
      </c>
      <c r="F92" s="34" t="s">
        <v>34</v>
      </c>
      <c r="G92" s="33" t="s">
        <v>47</v>
      </c>
      <c r="H92" s="34"/>
      <c r="I92" s="34"/>
      <c r="J92" s="40" t="s">
        <v>159</v>
      </c>
      <c r="K92" s="53"/>
      <c r="L92" s="53"/>
      <c r="M92" s="53"/>
      <c r="N92" s="53">
        <f t="shared" si="40"/>
        <v>0</v>
      </c>
      <c r="O92" s="53"/>
      <c r="P92" s="53"/>
      <c r="Q92" s="53"/>
      <c r="R92" s="53"/>
      <c r="S92" s="53"/>
      <c r="T92" s="53"/>
      <c r="U92" s="47">
        <v>0</v>
      </c>
      <c r="V92" s="43"/>
      <c r="W92" s="43"/>
      <c r="X92" s="43"/>
      <c r="Y92" s="14" t="s">
        <v>33</v>
      </c>
    </row>
    <row r="93" spans="1:25" ht="22.5" customHeight="1" thickTop="1" thickBot="1" x14ac:dyDescent="0.3">
      <c r="A93" s="43" t="s">
        <v>30</v>
      </c>
      <c r="B93" s="34" t="s">
        <v>34</v>
      </c>
      <c r="C93" s="34" t="s">
        <v>47</v>
      </c>
      <c r="D93" s="34" t="s">
        <v>62</v>
      </c>
      <c r="E93" s="34" t="s">
        <v>34</v>
      </c>
      <c r="F93" s="33" t="s">
        <v>47</v>
      </c>
      <c r="G93" s="34"/>
      <c r="H93" s="34"/>
      <c r="I93" s="34"/>
      <c r="J93" s="35" t="s">
        <v>160</v>
      </c>
      <c r="K93" s="53">
        <f>+K94+K95</f>
        <v>0</v>
      </c>
      <c r="L93" s="53">
        <f>+L94+L95</f>
        <v>0</v>
      </c>
      <c r="M93" s="53">
        <f>+M94+M95</f>
        <v>0</v>
      </c>
      <c r="N93" s="53">
        <f t="shared" si="40"/>
        <v>0</v>
      </c>
      <c r="O93" s="53">
        <f t="shared" ref="O93:T93" si="46">+O94+O95</f>
        <v>0</v>
      </c>
      <c r="P93" s="53">
        <f t="shared" si="46"/>
        <v>0</v>
      </c>
      <c r="Q93" s="53">
        <f t="shared" si="46"/>
        <v>0</v>
      </c>
      <c r="R93" s="53">
        <f t="shared" si="46"/>
        <v>0</v>
      </c>
      <c r="S93" s="53">
        <f t="shared" si="46"/>
        <v>0</v>
      </c>
      <c r="T93" s="53">
        <f t="shared" si="46"/>
        <v>0</v>
      </c>
      <c r="U93" s="47">
        <v>0</v>
      </c>
      <c r="V93" s="43"/>
      <c r="W93" s="43" t="s">
        <v>161</v>
      </c>
      <c r="X93" s="43" t="s">
        <v>162</v>
      </c>
      <c r="Y93" s="14" t="s">
        <v>33</v>
      </c>
    </row>
    <row r="94" spans="1:25" ht="22.5" customHeight="1" thickTop="1" thickBot="1" x14ac:dyDescent="0.3">
      <c r="A94" s="43" t="s">
        <v>30</v>
      </c>
      <c r="B94" s="34" t="s">
        <v>34</v>
      </c>
      <c r="C94" s="34" t="s">
        <v>47</v>
      </c>
      <c r="D94" s="34" t="s">
        <v>62</v>
      </c>
      <c r="E94" s="34" t="s">
        <v>34</v>
      </c>
      <c r="F94" s="34" t="s">
        <v>47</v>
      </c>
      <c r="G94" s="33" t="s">
        <v>34</v>
      </c>
      <c r="H94" s="34"/>
      <c r="I94" s="34"/>
      <c r="J94" s="40" t="s">
        <v>163</v>
      </c>
      <c r="K94" s="53"/>
      <c r="L94" s="53"/>
      <c r="M94" s="53"/>
      <c r="N94" s="53">
        <f t="shared" si="40"/>
        <v>0</v>
      </c>
      <c r="O94" s="53"/>
      <c r="P94" s="53"/>
      <c r="Q94" s="53"/>
      <c r="R94" s="53"/>
      <c r="S94" s="53"/>
      <c r="T94" s="53"/>
      <c r="U94" s="47">
        <v>0</v>
      </c>
      <c r="V94" s="43"/>
      <c r="W94" s="43"/>
      <c r="X94" s="43"/>
      <c r="Y94" s="14" t="s">
        <v>33</v>
      </c>
    </row>
    <row r="95" spans="1:25" ht="22.5" customHeight="1" thickTop="1" thickBot="1" x14ac:dyDescent="0.3">
      <c r="A95" s="43" t="s">
        <v>30</v>
      </c>
      <c r="B95" s="34" t="s">
        <v>34</v>
      </c>
      <c r="C95" s="34" t="s">
        <v>47</v>
      </c>
      <c r="D95" s="34" t="s">
        <v>62</v>
      </c>
      <c r="E95" s="34" t="s">
        <v>34</v>
      </c>
      <c r="F95" s="34" t="s">
        <v>47</v>
      </c>
      <c r="G95" s="33" t="s">
        <v>47</v>
      </c>
      <c r="H95" s="34"/>
      <c r="I95" s="34"/>
      <c r="J95" s="40" t="s">
        <v>164</v>
      </c>
      <c r="K95" s="53"/>
      <c r="L95" s="53"/>
      <c r="M95" s="53"/>
      <c r="N95" s="53">
        <f t="shared" si="40"/>
        <v>0</v>
      </c>
      <c r="O95" s="53"/>
      <c r="P95" s="53"/>
      <c r="Q95" s="53"/>
      <c r="R95" s="53"/>
      <c r="S95" s="53"/>
      <c r="T95" s="53"/>
      <c r="U95" s="47">
        <v>0</v>
      </c>
      <c r="V95" s="43"/>
      <c r="W95" s="43"/>
      <c r="X95" s="43"/>
      <c r="Y95" s="14" t="s">
        <v>33</v>
      </c>
    </row>
    <row r="96" spans="1:25" ht="16.5" thickTop="1" thickBot="1" x14ac:dyDescent="0.3">
      <c r="A96" s="27" t="s">
        <v>30</v>
      </c>
      <c r="B96" s="28" t="s">
        <v>34</v>
      </c>
      <c r="C96" s="28" t="s">
        <v>47</v>
      </c>
      <c r="D96" s="28" t="s">
        <v>66</v>
      </c>
      <c r="E96" s="28"/>
      <c r="F96" s="29"/>
      <c r="G96" s="29"/>
      <c r="H96" s="29"/>
      <c r="I96" s="29"/>
      <c r="J96" s="30" t="s">
        <v>165</v>
      </c>
      <c r="K96" s="51">
        <f>+K97+K109</f>
        <v>0</v>
      </c>
      <c r="L96" s="51">
        <f>+L97+L109</f>
        <v>0</v>
      </c>
      <c r="M96" s="51">
        <f>+M97+M109</f>
        <v>0</v>
      </c>
      <c r="N96" s="51">
        <f t="shared" si="40"/>
        <v>0</v>
      </c>
      <c r="O96" s="51">
        <f t="shared" ref="O96:T96" si="47">+O97+O109</f>
        <v>0</v>
      </c>
      <c r="P96" s="51">
        <f t="shared" si="47"/>
        <v>0</v>
      </c>
      <c r="Q96" s="51">
        <f t="shared" si="47"/>
        <v>0</v>
      </c>
      <c r="R96" s="51">
        <f t="shared" si="47"/>
        <v>0</v>
      </c>
      <c r="S96" s="51">
        <f>+S97+S109</f>
        <v>0</v>
      </c>
      <c r="T96" s="51">
        <f t="shared" si="47"/>
        <v>0</v>
      </c>
      <c r="U96" s="47">
        <v>0</v>
      </c>
      <c r="V96" s="28"/>
      <c r="W96" s="27" t="s">
        <v>119</v>
      </c>
      <c r="X96" s="27" t="s">
        <v>120</v>
      </c>
      <c r="Y96" s="14" t="s">
        <v>33</v>
      </c>
    </row>
    <row r="97" spans="1:25" s="39" customFormat="1" ht="16.5" thickTop="1" thickBot="1" x14ac:dyDescent="0.3">
      <c r="A97" s="38" t="s">
        <v>30</v>
      </c>
      <c r="B97" s="38" t="s">
        <v>34</v>
      </c>
      <c r="C97" s="33" t="s">
        <v>47</v>
      </c>
      <c r="D97" s="33" t="s">
        <v>66</v>
      </c>
      <c r="E97" s="33" t="s">
        <v>34</v>
      </c>
      <c r="F97" s="33"/>
      <c r="G97" s="33"/>
      <c r="H97" s="34"/>
      <c r="I97" s="34"/>
      <c r="J97" s="35" t="s">
        <v>166</v>
      </c>
      <c r="K97" s="52">
        <f>+K98+K106</f>
        <v>0</v>
      </c>
      <c r="L97" s="52">
        <f>+L98+L106</f>
        <v>0</v>
      </c>
      <c r="M97" s="52">
        <f>+M98+M106</f>
        <v>0</v>
      </c>
      <c r="N97" s="52">
        <f t="shared" si="40"/>
        <v>0</v>
      </c>
      <c r="O97" s="52">
        <f t="shared" ref="O97:T97" si="48">+O98+O106</f>
        <v>0</v>
      </c>
      <c r="P97" s="52">
        <f t="shared" si="48"/>
        <v>0</v>
      </c>
      <c r="Q97" s="52">
        <f t="shared" si="48"/>
        <v>0</v>
      </c>
      <c r="R97" s="52">
        <f t="shared" si="48"/>
        <v>0</v>
      </c>
      <c r="S97" s="52">
        <f>+S98+S106</f>
        <v>0</v>
      </c>
      <c r="T97" s="52">
        <f t="shared" si="48"/>
        <v>0</v>
      </c>
      <c r="U97" s="47">
        <v>0</v>
      </c>
      <c r="V97" s="33"/>
      <c r="W97" s="38" t="s">
        <v>167</v>
      </c>
      <c r="X97" s="38"/>
      <c r="Y97" s="14" t="s">
        <v>33</v>
      </c>
    </row>
    <row r="98" spans="1:25" s="39" customFormat="1" ht="16.5" thickTop="1" thickBot="1" x14ac:dyDescent="0.3">
      <c r="A98" s="43" t="s">
        <v>30</v>
      </c>
      <c r="B98" s="43" t="s">
        <v>34</v>
      </c>
      <c r="C98" s="34" t="s">
        <v>47</v>
      </c>
      <c r="D98" s="34" t="s">
        <v>66</v>
      </c>
      <c r="E98" s="43" t="s">
        <v>34</v>
      </c>
      <c r="F98" s="33" t="s">
        <v>34</v>
      </c>
      <c r="G98" s="33"/>
      <c r="H98" s="34"/>
      <c r="I98" s="34"/>
      <c r="J98" s="35" t="s">
        <v>168</v>
      </c>
      <c r="K98" s="52">
        <f>+K99</f>
        <v>0</v>
      </c>
      <c r="L98" s="52">
        <f>+L99</f>
        <v>0</v>
      </c>
      <c r="M98" s="52">
        <f>+M99</f>
        <v>0</v>
      </c>
      <c r="N98" s="52">
        <f t="shared" si="40"/>
        <v>0</v>
      </c>
      <c r="O98" s="52">
        <f t="shared" ref="O98:T98" si="49">+O99</f>
        <v>0</v>
      </c>
      <c r="P98" s="52">
        <f t="shared" si="49"/>
        <v>0</v>
      </c>
      <c r="Q98" s="52">
        <f t="shared" si="49"/>
        <v>0</v>
      </c>
      <c r="R98" s="52">
        <f t="shared" si="49"/>
        <v>0</v>
      </c>
      <c r="S98" s="52">
        <f>+S99</f>
        <v>0</v>
      </c>
      <c r="T98" s="52">
        <f t="shared" si="49"/>
        <v>0</v>
      </c>
      <c r="U98" s="47">
        <v>0</v>
      </c>
      <c r="V98" s="33"/>
      <c r="W98" s="38"/>
      <c r="X98" s="38"/>
      <c r="Y98" s="14"/>
    </row>
    <row r="99" spans="1:25" ht="16.5" thickTop="1" thickBot="1" x14ac:dyDescent="0.3">
      <c r="A99" s="43" t="s">
        <v>30</v>
      </c>
      <c r="B99" s="43" t="s">
        <v>34</v>
      </c>
      <c r="C99" s="34" t="s">
        <v>47</v>
      </c>
      <c r="D99" s="34" t="s">
        <v>66</v>
      </c>
      <c r="E99" s="43" t="s">
        <v>34</v>
      </c>
      <c r="F99" s="34" t="s">
        <v>34</v>
      </c>
      <c r="G99" s="33" t="s">
        <v>34</v>
      </c>
      <c r="H99" s="34"/>
      <c r="I99" s="34"/>
      <c r="J99" s="35" t="s">
        <v>169</v>
      </c>
      <c r="K99" s="52">
        <f>+K100+K103</f>
        <v>0</v>
      </c>
      <c r="L99" s="52">
        <f>+L100+L103</f>
        <v>0</v>
      </c>
      <c r="M99" s="52">
        <f>+M100+M103</f>
        <v>0</v>
      </c>
      <c r="N99" s="52">
        <f t="shared" si="40"/>
        <v>0</v>
      </c>
      <c r="O99" s="52">
        <f t="shared" ref="O99:T99" si="50">+O100+O103</f>
        <v>0</v>
      </c>
      <c r="P99" s="52">
        <f t="shared" si="50"/>
        <v>0</v>
      </c>
      <c r="Q99" s="52">
        <f t="shared" si="50"/>
        <v>0</v>
      </c>
      <c r="R99" s="52">
        <f t="shared" si="50"/>
        <v>0</v>
      </c>
      <c r="S99" s="52">
        <f>+S100+S103</f>
        <v>0</v>
      </c>
      <c r="T99" s="52">
        <f t="shared" si="50"/>
        <v>0</v>
      </c>
      <c r="U99" s="47">
        <v>0</v>
      </c>
      <c r="V99" s="33"/>
      <c r="W99" s="43" t="s">
        <v>122</v>
      </c>
      <c r="X99" s="43"/>
      <c r="Y99" s="14" t="s">
        <v>33</v>
      </c>
    </row>
    <row r="100" spans="1:25" ht="16.5" thickTop="1" thickBot="1" x14ac:dyDescent="0.3">
      <c r="A100" s="43" t="s">
        <v>30</v>
      </c>
      <c r="B100" s="43" t="s">
        <v>34</v>
      </c>
      <c r="C100" s="34" t="s">
        <v>47</v>
      </c>
      <c r="D100" s="34" t="s">
        <v>66</v>
      </c>
      <c r="E100" s="43" t="s">
        <v>34</v>
      </c>
      <c r="F100" s="34" t="s">
        <v>34</v>
      </c>
      <c r="G100" s="34" t="s">
        <v>34</v>
      </c>
      <c r="H100" s="34" t="s">
        <v>34</v>
      </c>
      <c r="I100" s="34"/>
      <c r="J100" s="35" t="s">
        <v>170</v>
      </c>
      <c r="K100" s="53">
        <f>+K101+K102</f>
        <v>0</v>
      </c>
      <c r="L100" s="53">
        <f>+L101+L102</f>
        <v>0</v>
      </c>
      <c r="M100" s="53">
        <f>+M101+M102</f>
        <v>0</v>
      </c>
      <c r="N100" s="53">
        <f t="shared" si="40"/>
        <v>0</v>
      </c>
      <c r="O100" s="53">
        <f t="shared" ref="O100:T100" si="51">+O101+O102</f>
        <v>0</v>
      </c>
      <c r="P100" s="53">
        <f t="shared" si="51"/>
        <v>0</v>
      </c>
      <c r="Q100" s="53">
        <f t="shared" si="51"/>
        <v>0</v>
      </c>
      <c r="R100" s="53">
        <f t="shared" si="51"/>
        <v>0</v>
      </c>
      <c r="S100" s="53">
        <f>+S101+S102</f>
        <v>0</v>
      </c>
      <c r="T100" s="53">
        <f t="shared" si="51"/>
        <v>0</v>
      </c>
      <c r="U100" s="47">
        <v>0</v>
      </c>
      <c r="V100" s="33"/>
      <c r="W100" s="43"/>
      <c r="X100" s="43"/>
      <c r="Y100" s="14" t="s">
        <v>33</v>
      </c>
    </row>
    <row r="101" spans="1:25" ht="16.5" thickTop="1" thickBot="1" x14ac:dyDescent="0.3">
      <c r="A101" s="43" t="s">
        <v>30</v>
      </c>
      <c r="B101" s="43" t="s">
        <v>34</v>
      </c>
      <c r="C101" s="34" t="s">
        <v>47</v>
      </c>
      <c r="D101" s="34" t="s">
        <v>66</v>
      </c>
      <c r="E101" s="43" t="s">
        <v>34</v>
      </c>
      <c r="F101" s="34" t="s">
        <v>34</v>
      </c>
      <c r="G101" s="34" t="s">
        <v>34</v>
      </c>
      <c r="H101" s="34" t="s">
        <v>34</v>
      </c>
      <c r="I101" s="34" t="s">
        <v>34</v>
      </c>
      <c r="J101" s="40" t="s">
        <v>171</v>
      </c>
      <c r="K101" s="53"/>
      <c r="L101" s="53"/>
      <c r="M101" s="53"/>
      <c r="N101" s="53">
        <f t="shared" si="40"/>
        <v>0</v>
      </c>
      <c r="O101" s="53"/>
      <c r="P101" s="53"/>
      <c r="Q101" s="53"/>
      <c r="R101" s="53"/>
      <c r="S101" s="53"/>
      <c r="T101" s="53"/>
      <c r="U101" s="47">
        <v>0</v>
      </c>
      <c r="V101" s="33"/>
      <c r="W101" s="43"/>
      <c r="X101" s="43"/>
      <c r="Y101" s="14"/>
    </row>
    <row r="102" spans="1:25" ht="16.5" thickTop="1" thickBot="1" x14ac:dyDescent="0.3">
      <c r="A102" s="43" t="s">
        <v>30</v>
      </c>
      <c r="B102" s="43" t="s">
        <v>34</v>
      </c>
      <c r="C102" s="34" t="s">
        <v>47</v>
      </c>
      <c r="D102" s="34" t="s">
        <v>66</v>
      </c>
      <c r="E102" s="43" t="s">
        <v>34</v>
      </c>
      <c r="F102" s="34" t="s">
        <v>34</v>
      </c>
      <c r="G102" s="34" t="s">
        <v>34</v>
      </c>
      <c r="H102" s="34" t="s">
        <v>34</v>
      </c>
      <c r="I102" s="34" t="s">
        <v>47</v>
      </c>
      <c r="J102" s="40" t="s">
        <v>172</v>
      </c>
      <c r="K102" s="53"/>
      <c r="L102" s="53"/>
      <c r="M102" s="53"/>
      <c r="N102" s="53">
        <f t="shared" si="40"/>
        <v>0</v>
      </c>
      <c r="O102" s="53"/>
      <c r="P102" s="53"/>
      <c r="Q102" s="53"/>
      <c r="R102" s="53"/>
      <c r="S102" s="53"/>
      <c r="T102" s="53"/>
      <c r="U102" s="47">
        <v>0</v>
      </c>
      <c r="V102" s="33"/>
      <c r="W102" s="43"/>
      <c r="X102" s="43"/>
      <c r="Y102" s="14"/>
    </row>
    <row r="103" spans="1:25" ht="16.5" thickTop="1" thickBot="1" x14ac:dyDescent="0.3">
      <c r="A103" s="43" t="s">
        <v>30</v>
      </c>
      <c r="B103" s="43" t="s">
        <v>34</v>
      </c>
      <c r="C103" s="34" t="s">
        <v>47</v>
      </c>
      <c r="D103" s="34" t="s">
        <v>66</v>
      </c>
      <c r="E103" s="43" t="s">
        <v>34</v>
      </c>
      <c r="F103" s="34" t="s">
        <v>34</v>
      </c>
      <c r="G103" s="34" t="s">
        <v>34</v>
      </c>
      <c r="H103" s="34" t="s">
        <v>47</v>
      </c>
      <c r="I103" s="34"/>
      <c r="J103" s="35" t="s">
        <v>173</v>
      </c>
      <c r="K103" s="53">
        <f>+K104+K105</f>
        <v>0</v>
      </c>
      <c r="L103" s="53">
        <f>+L104+L105</f>
        <v>0</v>
      </c>
      <c r="M103" s="53">
        <f>+M104+M105</f>
        <v>0</v>
      </c>
      <c r="N103" s="53">
        <f t="shared" si="40"/>
        <v>0</v>
      </c>
      <c r="O103" s="53">
        <f t="shared" ref="O103:T103" si="52">+O104+O105</f>
        <v>0</v>
      </c>
      <c r="P103" s="53">
        <f t="shared" si="52"/>
        <v>0</v>
      </c>
      <c r="Q103" s="53">
        <f t="shared" si="52"/>
        <v>0</v>
      </c>
      <c r="R103" s="53">
        <f t="shared" si="52"/>
        <v>0</v>
      </c>
      <c r="S103" s="53">
        <f>+S104+S105</f>
        <v>0</v>
      </c>
      <c r="T103" s="53">
        <f t="shared" si="52"/>
        <v>0</v>
      </c>
      <c r="U103" s="47">
        <v>0</v>
      </c>
      <c r="V103" s="33"/>
      <c r="W103" s="43"/>
      <c r="X103" s="43"/>
      <c r="Y103" s="14" t="s">
        <v>33</v>
      </c>
    </row>
    <row r="104" spans="1:25" ht="16.5" thickTop="1" thickBot="1" x14ac:dyDescent="0.3">
      <c r="A104" s="43" t="s">
        <v>30</v>
      </c>
      <c r="B104" s="43" t="s">
        <v>34</v>
      </c>
      <c r="C104" s="34" t="s">
        <v>47</v>
      </c>
      <c r="D104" s="34" t="s">
        <v>66</v>
      </c>
      <c r="E104" s="43" t="s">
        <v>34</v>
      </c>
      <c r="F104" s="34" t="s">
        <v>34</v>
      </c>
      <c r="G104" s="34" t="s">
        <v>34</v>
      </c>
      <c r="H104" s="34" t="s">
        <v>47</v>
      </c>
      <c r="I104" s="34" t="s">
        <v>34</v>
      </c>
      <c r="J104" s="40" t="s">
        <v>174</v>
      </c>
      <c r="K104" s="53"/>
      <c r="L104" s="53"/>
      <c r="M104" s="53"/>
      <c r="N104" s="53">
        <f t="shared" si="40"/>
        <v>0</v>
      </c>
      <c r="O104" s="53"/>
      <c r="P104" s="53"/>
      <c r="Q104" s="53"/>
      <c r="R104" s="53"/>
      <c r="S104" s="53"/>
      <c r="T104" s="53"/>
      <c r="U104" s="47">
        <v>0</v>
      </c>
      <c r="V104" s="33"/>
      <c r="W104" s="43"/>
      <c r="X104" s="43"/>
      <c r="Y104" s="14"/>
    </row>
    <row r="105" spans="1:25" ht="16.5" thickTop="1" thickBot="1" x14ac:dyDescent="0.3">
      <c r="A105" s="43" t="s">
        <v>30</v>
      </c>
      <c r="B105" s="43" t="s">
        <v>34</v>
      </c>
      <c r="C105" s="34" t="s">
        <v>47</v>
      </c>
      <c r="D105" s="34" t="s">
        <v>66</v>
      </c>
      <c r="E105" s="43" t="s">
        <v>34</v>
      </c>
      <c r="F105" s="34" t="s">
        <v>34</v>
      </c>
      <c r="G105" s="34" t="s">
        <v>34</v>
      </c>
      <c r="H105" s="34" t="s">
        <v>47</v>
      </c>
      <c r="I105" s="34" t="s">
        <v>47</v>
      </c>
      <c r="J105" s="40" t="s">
        <v>175</v>
      </c>
      <c r="K105" s="53"/>
      <c r="L105" s="53"/>
      <c r="M105" s="53"/>
      <c r="N105" s="53">
        <f t="shared" si="40"/>
        <v>0</v>
      </c>
      <c r="O105" s="53"/>
      <c r="P105" s="53"/>
      <c r="Q105" s="53"/>
      <c r="R105" s="53"/>
      <c r="S105" s="53"/>
      <c r="T105" s="53"/>
      <c r="U105" s="47">
        <v>0</v>
      </c>
      <c r="V105" s="33"/>
      <c r="W105" s="43"/>
      <c r="X105" s="43"/>
      <c r="Y105" s="14"/>
    </row>
    <row r="106" spans="1:25" ht="16.5" thickTop="1" thickBot="1" x14ac:dyDescent="0.3">
      <c r="A106" s="43" t="s">
        <v>30</v>
      </c>
      <c r="B106" s="43" t="s">
        <v>34</v>
      </c>
      <c r="C106" s="34" t="s">
        <v>47</v>
      </c>
      <c r="D106" s="34" t="s">
        <v>66</v>
      </c>
      <c r="E106" s="43" t="s">
        <v>34</v>
      </c>
      <c r="F106" s="33" t="s">
        <v>47</v>
      </c>
      <c r="G106" s="34"/>
      <c r="H106" s="34"/>
      <c r="I106" s="34"/>
      <c r="J106" s="35" t="s">
        <v>176</v>
      </c>
      <c r="K106" s="53">
        <f>+K107+K108</f>
        <v>0</v>
      </c>
      <c r="L106" s="53">
        <f>+L107+L108</f>
        <v>0</v>
      </c>
      <c r="M106" s="53">
        <f>+M107+M108</f>
        <v>0</v>
      </c>
      <c r="N106" s="53">
        <f t="shared" si="40"/>
        <v>0</v>
      </c>
      <c r="O106" s="53">
        <f t="shared" ref="O106:T106" si="53">+O107+O108</f>
        <v>0</v>
      </c>
      <c r="P106" s="53">
        <f t="shared" si="53"/>
        <v>0</v>
      </c>
      <c r="Q106" s="53">
        <f t="shared" si="53"/>
        <v>0</v>
      </c>
      <c r="R106" s="53">
        <f t="shared" si="53"/>
        <v>0</v>
      </c>
      <c r="S106" s="53">
        <f>+S107+S108</f>
        <v>0</v>
      </c>
      <c r="T106" s="53">
        <f t="shared" si="53"/>
        <v>0</v>
      </c>
      <c r="U106" s="47">
        <v>0</v>
      </c>
      <c r="V106" s="33"/>
      <c r="W106" s="43"/>
      <c r="X106" s="43"/>
      <c r="Y106" s="14"/>
    </row>
    <row r="107" spans="1:25" ht="16.5" thickTop="1" thickBot="1" x14ac:dyDescent="0.3">
      <c r="A107" s="43" t="s">
        <v>30</v>
      </c>
      <c r="B107" s="43" t="s">
        <v>34</v>
      </c>
      <c r="C107" s="34" t="s">
        <v>47</v>
      </c>
      <c r="D107" s="34" t="s">
        <v>66</v>
      </c>
      <c r="E107" s="43" t="s">
        <v>34</v>
      </c>
      <c r="F107" s="34" t="s">
        <v>47</v>
      </c>
      <c r="G107" s="33" t="s">
        <v>34</v>
      </c>
      <c r="H107" s="34"/>
      <c r="I107" s="34"/>
      <c r="J107" s="40" t="s">
        <v>177</v>
      </c>
      <c r="K107" s="53"/>
      <c r="L107" s="53"/>
      <c r="M107" s="53"/>
      <c r="N107" s="53">
        <f t="shared" si="40"/>
        <v>0</v>
      </c>
      <c r="O107" s="53"/>
      <c r="P107" s="53"/>
      <c r="Q107" s="53"/>
      <c r="R107" s="53"/>
      <c r="S107" s="53"/>
      <c r="T107" s="53"/>
      <c r="U107" s="47">
        <v>0</v>
      </c>
      <c r="V107" s="33"/>
      <c r="W107" s="43"/>
      <c r="X107" s="43"/>
      <c r="Y107" s="14"/>
    </row>
    <row r="108" spans="1:25" ht="16.5" thickTop="1" thickBot="1" x14ac:dyDescent="0.3">
      <c r="A108" s="43" t="s">
        <v>30</v>
      </c>
      <c r="B108" s="43" t="s">
        <v>34</v>
      </c>
      <c r="C108" s="34" t="s">
        <v>47</v>
      </c>
      <c r="D108" s="34" t="s">
        <v>66</v>
      </c>
      <c r="E108" s="43" t="s">
        <v>34</v>
      </c>
      <c r="F108" s="34" t="s">
        <v>47</v>
      </c>
      <c r="G108" s="33" t="s">
        <v>47</v>
      </c>
      <c r="H108" s="34"/>
      <c r="I108" s="34"/>
      <c r="J108" s="40" t="s">
        <v>178</v>
      </c>
      <c r="K108" s="53"/>
      <c r="L108" s="53"/>
      <c r="M108" s="53"/>
      <c r="N108" s="53">
        <f t="shared" si="40"/>
        <v>0</v>
      </c>
      <c r="O108" s="53"/>
      <c r="P108" s="53"/>
      <c r="Q108" s="53"/>
      <c r="R108" s="53"/>
      <c r="S108" s="53"/>
      <c r="T108" s="53"/>
      <c r="U108" s="47">
        <v>0</v>
      </c>
      <c r="V108" s="33"/>
      <c r="W108" s="43"/>
      <c r="X108" s="43"/>
      <c r="Y108" s="14"/>
    </row>
    <row r="109" spans="1:25" s="39" customFormat="1" ht="16.5" thickTop="1" thickBot="1" x14ac:dyDescent="0.3">
      <c r="A109" s="38" t="s">
        <v>30</v>
      </c>
      <c r="B109" s="38" t="s">
        <v>34</v>
      </c>
      <c r="C109" s="33" t="s">
        <v>47</v>
      </c>
      <c r="D109" s="33" t="s">
        <v>66</v>
      </c>
      <c r="E109" s="33" t="s">
        <v>47</v>
      </c>
      <c r="F109" s="33"/>
      <c r="G109" s="33"/>
      <c r="H109" s="34"/>
      <c r="I109" s="34"/>
      <c r="J109" s="35" t="s">
        <v>179</v>
      </c>
      <c r="K109" s="48">
        <f>+K110+K113+K116+K119</f>
        <v>0</v>
      </c>
      <c r="L109" s="48">
        <f>+L110+L113+L116+L119</f>
        <v>0</v>
      </c>
      <c r="M109" s="48">
        <f>+M110+M113+M116+M119</f>
        <v>0</v>
      </c>
      <c r="N109" s="48">
        <f t="shared" si="40"/>
        <v>0</v>
      </c>
      <c r="O109" s="48">
        <f t="shared" ref="O109:T109" si="54">+O110+O113+O116+O119</f>
        <v>0</v>
      </c>
      <c r="P109" s="48">
        <f t="shared" si="54"/>
        <v>0</v>
      </c>
      <c r="Q109" s="48">
        <f t="shared" si="54"/>
        <v>0</v>
      </c>
      <c r="R109" s="48">
        <f t="shared" si="54"/>
        <v>0</v>
      </c>
      <c r="S109" s="48">
        <f>+S110+S113+S116+S119</f>
        <v>0</v>
      </c>
      <c r="T109" s="48">
        <f t="shared" si="54"/>
        <v>0</v>
      </c>
      <c r="U109" s="47">
        <v>0</v>
      </c>
      <c r="V109" s="33"/>
      <c r="W109" s="38" t="s">
        <v>180</v>
      </c>
      <c r="X109" s="38"/>
      <c r="Y109" s="14" t="s">
        <v>33</v>
      </c>
    </row>
    <row r="110" spans="1:25" ht="16.5" thickTop="1" thickBot="1" x14ac:dyDescent="0.3">
      <c r="A110" s="34" t="s">
        <v>30</v>
      </c>
      <c r="B110" s="43" t="s">
        <v>34</v>
      </c>
      <c r="C110" s="34" t="s">
        <v>47</v>
      </c>
      <c r="D110" s="34" t="s">
        <v>66</v>
      </c>
      <c r="E110" s="34" t="s">
        <v>47</v>
      </c>
      <c r="F110" s="33" t="s">
        <v>34</v>
      </c>
      <c r="G110" s="34"/>
      <c r="H110" s="34"/>
      <c r="I110" s="34"/>
      <c r="J110" s="35" t="s">
        <v>181</v>
      </c>
      <c r="K110" s="52">
        <f t="shared" ref="K110:T110" si="55">+K111+K112</f>
        <v>0</v>
      </c>
      <c r="L110" s="52">
        <f>+L111+L112</f>
        <v>0</v>
      </c>
      <c r="M110" s="52">
        <f>+M111+M112</f>
        <v>0</v>
      </c>
      <c r="N110" s="52">
        <f t="shared" si="40"/>
        <v>0</v>
      </c>
      <c r="O110" s="52">
        <f t="shared" si="55"/>
        <v>0</v>
      </c>
      <c r="P110" s="52">
        <f t="shared" si="55"/>
        <v>0</v>
      </c>
      <c r="Q110" s="52">
        <f t="shared" si="55"/>
        <v>0</v>
      </c>
      <c r="R110" s="52">
        <f t="shared" si="55"/>
        <v>0</v>
      </c>
      <c r="S110" s="52">
        <f t="shared" si="55"/>
        <v>0</v>
      </c>
      <c r="T110" s="52">
        <f t="shared" si="55"/>
        <v>0</v>
      </c>
      <c r="U110" s="47">
        <v>0</v>
      </c>
      <c r="V110" s="33"/>
      <c r="W110" s="43" t="s">
        <v>182</v>
      </c>
      <c r="X110" s="43" t="s">
        <v>183</v>
      </c>
      <c r="Y110" s="14" t="s">
        <v>33</v>
      </c>
    </row>
    <row r="111" spans="1:25" ht="16.5" thickTop="1" thickBot="1" x14ac:dyDescent="0.3">
      <c r="A111" s="43" t="s">
        <v>30</v>
      </c>
      <c r="B111" s="43" t="s">
        <v>34</v>
      </c>
      <c r="C111" s="34" t="s">
        <v>47</v>
      </c>
      <c r="D111" s="34" t="s">
        <v>66</v>
      </c>
      <c r="E111" s="34" t="s">
        <v>47</v>
      </c>
      <c r="F111" s="34" t="s">
        <v>34</v>
      </c>
      <c r="G111" s="33" t="s">
        <v>34</v>
      </c>
      <c r="H111" s="34"/>
      <c r="I111" s="34"/>
      <c r="J111" s="40" t="s">
        <v>184</v>
      </c>
      <c r="K111" s="53"/>
      <c r="L111" s="53"/>
      <c r="M111" s="53"/>
      <c r="N111" s="53">
        <f t="shared" si="40"/>
        <v>0</v>
      </c>
      <c r="O111" s="53"/>
      <c r="P111" s="53"/>
      <c r="Q111" s="53"/>
      <c r="R111" s="53"/>
      <c r="S111" s="53"/>
      <c r="T111" s="53"/>
      <c r="U111" s="47">
        <v>0</v>
      </c>
      <c r="V111" s="33"/>
      <c r="W111" s="43"/>
      <c r="X111" s="43"/>
      <c r="Y111" s="14" t="s">
        <v>33</v>
      </c>
    </row>
    <row r="112" spans="1:25" ht="16.5" thickTop="1" thickBot="1" x14ac:dyDescent="0.3">
      <c r="A112" s="43" t="s">
        <v>30</v>
      </c>
      <c r="B112" s="43" t="s">
        <v>34</v>
      </c>
      <c r="C112" s="34" t="s">
        <v>47</v>
      </c>
      <c r="D112" s="34" t="s">
        <v>66</v>
      </c>
      <c r="E112" s="34" t="s">
        <v>47</v>
      </c>
      <c r="F112" s="34" t="s">
        <v>34</v>
      </c>
      <c r="G112" s="33" t="s">
        <v>47</v>
      </c>
      <c r="H112" s="34"/>
      <c r="I112" s="34"/>
      <c r="J112" s="40" t="s">
        <v>185</v>
      </c>
      <c r="K112" s="53"/>
      <c r="L112" s="53"/>
      <c r="M112" s="53"/>
      <c r="N112" s="53">
        <f t="shared" si="40"/>
        <v>0</v>
      </c>
      <c r="O112" s="53"/>
      <c r="P112" s="53"/>
      <c r="Q112" s="53"/>
      <c r="R112" s="53"/>
      <c r="S112" s="53"/>
      <c r="T112" s="53"/>
      <c r="U112" s="47">
        <v>0</v>
      </c>
      <c r="V112" s="33"/>
      <c r="W112" s="43"/>
      <c r="X112" s="43"/>
      <c r="Y112" s="14" t="s">
        <v>33</v>
      </c>
    </row>
    <row r="113" spans="1:25" ht="16.5" thickTop="1" thickBot="1" x14ac:dyDescent="0.3">
      <c r="A113" s="43" t="s">
        <v>30</v>
      </c>
      <c r="B113" s="43" t="s">
        <v>34</v>
      </c>
      <c r="C113" s="34" t="s">
        <v>47</v>
      </c>
      <c r="D113" s="34" t="s">
        <v>66</v>
      </c>
      <c r="E113" s="34" t="s">
        <v>47</v>
      </c>
      <c r="F113" s="33" t="s">
        <v>47</v>
      </c>
      <c r="G113" s="34"/>
      <c r="H113" s="34"/>
      <c r="I113" s="34"/>
      <c r="J113" s="35" t="s">
        <v>186</v>
      </c>
      <c r="K113" s="52">
        <f t="shared" ref="K113:T113" si="56">+K114+K115</f>
        <v>0</v>
      </c>
      <c r="L113" s="52">
        <f>+L114+L115</f>
        <v>0</v>
      </c>
      <c r="M113" s="52">
        <f>+M114+M115</f>
        <v>0</v>
      </c>
      <c r="N113" s="52">
        <f t="shared" si="40"/>
        <v>0</v>
      </c>
      <c r="O113" s="52">
        <f t="shared" si="56"/>
        <v>0</v>
      </c>
      <c r="P113" s="52">
        <f t="shared" si="56"/>
        <v>0</v>
      </c>
      <c r="Q113" s="52">
        <f t="shared" si="56"/>
        <v>0</v>
      </c>
      <c r="R113" s="52">
        <f t="shared" si="56"/>
        <v>0</v>
      </c>
      <c r="S113" s="52">
        <f t="shared" si="56"/>
        <v>0</v>
      </c>
      <c r="T113" s="52">
        <f t="shared" si="56"/>
        <v>0</v>
      </c>
      <c r="U113" s="47">
        <v>0</v>
      </c>
      <c r="V113" s="33"/>
      <c r="W113" s="43"/>
      <c r="X113" s="43"/>
      <c r="Y113" s="14" t="s">
        <v>33</v>
      </c>
    </row>
    <row r="114" spans="1:25" ht="16.5" thickTop="1" thickBot="1" x14ac:dyDescent="0.3">
      <c r="A114" s="43" t="s">
        <v>30</v>
      </c>
      <c r="B114" s="43" t="s">
        <v>34</v>
      </c>
      <c r="C114" s="34" t="s">
        <v>47</v>
      </c>
      <c r="D114" s="34" t="s">
        <v>66</v>
      </c>
      <c r="E114" s="34" t="s">
        <v>47</v>
      </c>
      <c r="F114" s="34" t="s">
        <v>47</v>
      </c>
      <c r="G114" s="33" t="s">
        <v>34</v>
      </c>
      <c r="H114" s="34"/>
      <c r="I114" s="34"/>
      <c r="J114" s="40" t="s">
        <v>187</v>
      </c>
      <c r="K114" s="53"/>
      <c r="L114" s="53"/>
      <c r="M114" s="53"/>
      <c r="N114" s="53">
        <f t="shared" si="40"/>
        <v>0</v>
      </c>
      <c r="O114" s="53"/>
      <c r="P114" s="53"/>
      <c r="Q114" s="53"/>
      <c r="R114" s="53"/>
      <c r="S114" s="53"/>
      <c r="T114" s="53"/>
      <c r="U114" s="47">
        <v>0</v>
      </c>
      <c r="V114" s="33"/>
      <c r="W114" s="43"/>
      <c r="X114" s="43"/>
      <c r="Y114" s="14" t="s">
        <v>33</v>
      </c>
    </row>
    <row r="115" spans="1:25" ht="16.5" thickTop="1" thickBot="1" x14ac:dyDescent="0.3">
      <c r="A115" s="43" t="s">
        <v>30</v>
      </c>
      <c r="B115" s="43" t="s">
        <v>34</v>
      </c>
      <c r="C115" s="34" t="s">
        <v>47</v>
      </c>
      <c r="D115" s="34" t="s">
        <v>66</v>
      </c>
      <c r="E115" s="34" t="s">
        <v>47</v>
      </c>
      <c r="F115" s="34" t="s">
        <v>47</v>
      </c>
      <c r="G115" s="33" t="s">
        <v>47</v>
      </c>
      <c r="H115" s="34"/>
      <c r="I115" s="34"/>
      <c r="J115" s="40" t="s">
        <v>188</v>
      </c>
      <c r="K115" s="53"/>
      <c r="L115" s="53"/>
      <c r="M115" s="53"/>
      <c r="N115" s="53">
        <f t="shared" si="40"/>
        <v>0</v>
      </c>
      <c r="O115" s="53"/>
      <c r="P115" s="53"/>
      <c r="Q115" s="53"/>
      <c r="R115" s="53"/>
      <c r="S115" s="53"/>
      <c r="T115" s="53"/>
      <c r="U115" s="47">
        <v>0</v>
      </c>
      <c r="V115" s="33"/>
      <c r="W115" s="43"/>
      <c r="X115" s="43"/>
      <c r="Y115" s="14" t="s">
        <v>33</v>
      </c>
    </row>
    <row r="116" spans="1:25" ht="16.5" thickTop="1" thickBot="1" x14ac:dyDescent="0.3">
      <c r="A116" s="43" t="s">
        <v>30</v>
      </c>
      <c r="B116" s="43" t="s">
        <v>34</v>
      </c>
      <c r="C116" s="34" t="s">
        <v>47</v>
      </c>
      <c r="D116" s="34" t="s">
        <v>66</v>
      </c>
      <c r="E116" s="34" t="s">
        <v>47</v>
      </c>
      <c r="F116" s="33" t="s">
        <v>62</v>
      </c>
      <c r="G116" s="34"/>
      <c r="H116" s="34"/>
      <c r="I116" s="34"/>
      <c r="J116" s="35" t="s">
        <v>189</v>
      </c>
      <c r="K116" s="52">
        <f t="shared" ref="K116:T116" si="57">+K117+K118</f>
        <v>0</v>
      </c>
      <c r="L116" s="52">
        <f>+L117+L118</f>
        <v>0</v>
      </c>
      <c r="M116" s="52">
        <f>+M117+M118</f>
        <v>0</v>
      </c>
      <c r="N116" s="52">
        <f t="shared" si="40"/>
        <v>0</v>
      </c>
      <c r="O116" s="52">
        <f t="shared" si="57"/>
        <v>0</v>
      </c>
      <c r="P116" s="52">
        <f t="shared" si="57"/>
        <v>0</v>
      </c>
      <c r="Q116" s="52">
        <f t="shared" si="57"/>
        <v>0</v>
      </c>
      <c r="R116" s="52">
        <f t="shared" si="57"/>
        <v>0</v>
      </c>
      <c r="S116" s="52">
        <f t="shared" si="57"/>
        <v>0</v>
      </c>
      <c r="T116" s="52">
        <f t="shared" si="57"/>
        <v>0</v>
      </c>
      <c r="U116" s="47">
        <v>0</v>
      </c>
      <c r="V116" s="33"/>
      <c r="W116" s="43"/>
      <c r="X116" s="43"/>
      <c r="Y116" s="14" t="s">
        <v>33</v>
      </c>
    </row>
    <row r="117" spans="1:25" ht="16.5" thickTop="1" thickBot="1" x14ac:dyDescent="0.3">
      <c r="A117" s="43" t="s">
        <v>30</v>
      </c>
      <c r="B117" s="43" t="s">
        <v>34</v>
      </c>
      <c r="C117" s="34" t="s">
        <v>47</v>
      </c>
      <c r="D117" s="34" t="s">
        <v>66</v>
      </c>
      <c r="E117" s="34" t="s">
        <v>47</v>
      </c>
      <c r="F117" s="34" t="s">
        <v>62</v>
      </c>
      <c r="G117" s="33" t="s">
        <v>34</v>
      </c>
      <c r="H117" s="34"/>
      <c r="I117" s="34"/>
      <c r="J117" s="40" t="s">
        <v>190</v>
      </c>
      <c r="K117" s="53"/>
      <c r="L117" s="53"/>
      <c r="M117" s="53"/>
      <c r="N117" s="53">
        <f t="shared" si="40"/>
        <v>0</v>
      </c>
      <c r="O117" s="53"/>
      <c r="P117" s="53"/>
      <c r="Q117" s="53"/>
      <c r="R117" s="53"/>
      <c r="S117" s="53"/>
      <c r="T117" s="53"/>
      <c r="U117" s="47">
        <v>0</v>
      </c>
      <c r="V117" s="33"/>
      <c r="W117" s="43"/>
      <c r="X117" s="43"/>
      <c r="Y117" s="14" t="s">
        <v>33</v>
      </c>
    </row>
    <row r="118" spans="1:25" ht="16.5" thickTop="1" thickBot="1" x14ac:dyDescent="0.3">
      <c r="A118" s="43" t="s">
        <v>30</v>
      </c>
      <c r="B118" s="43" t="s">
        <v>34</v>
      </c>
      <c r="C118" s="34" t="s">
        <v>47</v>
      </c>
      <c r="D118" s="34" t="s">
        <v>66</v>
      </c>
      <c r="E118" s="34" t="s">
        <v>47</v>
      </c>
      <c r="F118" s="34" t="s">
        <v>62</v>
      </c>
      <c r="G118" s="33" t="s">
        <v>47</v>
      </c>
      <c r="H118" s="34"/>
      <c r="I118" s="34"/>
      <c r="J118" s="40" t="s">
        <v>191</v>
      </c>
      <c r="K118" s="53"/>
      <c r="L118" s="53"/>
      <c r="M118" s="53"/>
      <c r="N118" s="53">
        <f t="shared" si="40"/>
        <v>0</v>
      </c>
      <c r="O118" s="53"/>
      <c r="P118" s="53"/>
      <c r="Q118" s="53"/>
      <c r="R118" s="53"/>
      <c r="S118" s="53"/>
      <c r="T118" s="53"/>
      <c r="U118" s="47">
        <v>0</v>
      </c>
      <c r="V118" s="33"/>
      <c r="W118" s="43"/>
      <c r="X118" s="43"/>
      <c r="Y118" s="14" t="s">
        <v>33</v>
      </c>
    </row>
    <row r="119" spans="1:25" ht="16.5" thickTop="1" thickBot="1" x14ac:dyDescent="0.3">
      <c r="A119" s="43" t="s">
        <v>30</v>
      </c>
      <c r="B119" s="43" t="s">
        <v>34</v>
      </c>
      <c r="C119" s="34" t="s">
        <v>47</v>
      </c>
      <c r="D119" s="34" t="s">
        <v>66</v>
      </c>
      <c r="E119" s="34" t="s">
        <v>47</v>
      </c>
      <c r="F119" s="33" t="s">
        <v>66</v>
      </c>
      <c r="G119" s="34"/>
      <c r="H119" s="34"/>
      <c r="I119" s="34"/>
      <c r="J119" s="35" t="s">
        <v>192</v>
      </c>
      <c r="K119" s="52">
        <f t="shared" ref="K119:T119" si="58">+K120+K121</f>
        <v>0</v>
      </c>
      <c r="L119" s="52">
        <f>+L120+L121</f>
        <v>0</v>
      </c>
      <c r="M119" s="52">
        <f>+M120+M121</f>
        <v>0</v>
      </c>
      <c r="N119" s="52">
        <f t="shared" si="40"/>
        <v>0</v>
      </c>
      <c r="O119" s="52">
        <f t="shared" si="58"/>
        <v>0</v>
      </c>
      <c r="P119" s="52">
        <f t="shared" si="58"/>
        <v>0</v>
      </c>
      <c r="Q119" s="52">
        <f t="shared" si="58"/>
        <v>0</v>
      </c>
      <c r="R119" s="52">
        <f t="shared" si="58"/>
        <v>0</v>
      </c>
      <c r="S119" s="52">
        <f t="shared" si="58"/>
        <v>0</v>
      </c>
      <c r="T119" s="52">
        <f t="shared" si="58"/>
        <v>0</v>
      </c>
      <c r="U119" s="47">
        <v>0</v>
      </c>
      <c r="V119" s="33"/>
      <c r="W119" s="43"/>
      <c r="X119" s="43"/>
      <c r="Y119" s="14" t="s">
        <v>33</v>
      </c>
    </row>
    <row r="120" spans="1:25" ht="16.5" thickTop="1" thickBot="1" x14ac:dyDescent="0.3">
      <c r="A120" s="43" t="s">
        <v>30</v>
      </c>
      <c r="B120" s="43" t="s">
        <v>34</v>
      </c>
      <c r="C120" s="34" t="s">
        <v>47</v>
      </c>
      <c r="D120" s="34" t="s">
        <v>66</v>
      </c>
      <c r="E120" s="34" t="s">
        <v>47</v>
      </c>
      <c r="F120" s="34" t="s">
        <v>66</v>
      </c>
      <c r="G120" s="33" t="s">
        <v>34</v>
      </c>
      <c r="H120" s="34"/>
      <c r="I120" s="34"/>
      <c r="J120" s="40" t="s">
        <v>193</v>
      </c>
      <c r="K120" s="53"/>
      <c r="L120" s="53"/>
      <c r="M120" s="53"/>
      <c r="N120" s="53">
        <f t="shared" si="40"/>
        <v>0</v>
      </c>
      <c r="O120" s="53"/>
      <c r="P120" s="53"/>
      <c r="Q120" s="53"/>
      <c r="R120" s="53"/>
      <c r="S120" s="53"/>
      <c r="T120" s="53"/>
      <c r="U120" s="47">
        <v>0</v>
      </c>
      <c r="V120" s="33"/>
      <c r="W120" s="43"/>
      <c r="X120" s="43"/>
      <c r="Y120" s="14" t="s">
        <v>33</v>
      </c>
    </row>
    <row r="121" spans="1:25" ht="16.5" thickTop="1" thickBot="1" x14ac:dyDescent="0.3">
      <c r="A121" s="43" t="s">
        <v>30</v>
      </c>
      <c r="B121" s="43" t="s">
        <v>34</v>
      </c>
      <c r="C121" s="34" t="s">
        <v>47</v>
      </c>
      <c r="D121" s="34" t="s">
        <v>66</v>
      </c>
      <c r="E121" s="34" t="s">
        <v>47</v>
      </c>
      <c r="F121" s="34" t="s">
        <v>66</v>
      </c>
      <c r="G121" s="33" t="s">
        <v>47</v>
      </c>
      <c r="H121" s="34"/>
      <c r="I121" s="34"/>
      <c r="J121" s="40" t="s">
        <v>194</v>
      </c>
      <c r="K121" s="53"/>
      <c r="L121" s="53"/>
      <c r="M121" s="53"/>
      <c r="N121" s="53">
        <f t="shared" si="40"/>
        <v>0</v>
      </c>
      <c r="O121" s="53"/>
      <c r="P121" s="53"/>
      <c r="Q121" s="53"/>
      <c r="R121" s="53"/>
      <c r="S121" s="53"/>
      <c r="T121" s="53"/>
      <c r="U121" s="47">
        <v>0</v>
      </c>
      <c r="V121" s="33"/>
      <c r="W121" s="43"/>
      <c r="X121" s="43"/>
      <c r="Y121" s="14" t="s">
        <v>33</v>
      </c>
    </row>
    <row r="122" spans="1:25" s="39" customFormat="1" ht="22.5" customHeight="1" thickTop="1" thickBot="1" x14ac:dyDescent="0.3">
      <c r="A122" s="27" t="s">
        <v>30</v>
      </c>
      <c r="B122" s="28" t="s">
        <v>34</v>
      </c>
      <c r="C122" s="28" t="s">
        <v>47</v>
      </c>
      <c r="D122" s="28" t="s">
        <v>114</v>
      </c>
      <c r="E122" s="28"/>
      <c r="F122" s="28"/>
      <c r="G122" s="28"/>
      <c r="H122" s="29"/>
      <c r="I122" s="29"/>
      <c r="J122" s="30" t="s">
        <v>195</v>
      </c>
      <c r="K122" s="51">
        <f>+K123</f>
        <v>4265756404</v>
      </c>
      <c r="L122" s="51">
        <f t="shared" ref="L122:T122" si="59">+L123</f>
        <v>0</v>
      </c>
      <c r="M122" s="51">
        <f t="shared" si="59"/>
        <v>0</v>
      </c>
      <c r="N122" s="51">
        <f>+N123</f>
        <v>4265756404</v>
      </c>
      <c r="O122" s="51">
        <f>+O123</f>
        <v>3514581376.1900001</v>
      </c>
      <c r="P122" s="51">
        <f t="shared" si="59"/>
        <v>9782801049.2700005</v>
      </c>
      <c r="Q122" s="51">
        <f t="shared" si="59"/>
        <v>0</v>
      </c>
      <c r="R122" s="51">
        <f t="shared" si="59"/>
        <v>0</v>
      </c>
      <c r="S122" s="51">
        <v>0</v>
      </c>
      <c r="T122" s="51">
        <f t="shared" si="59"/>
        <v>11940988517.460001</v>
      </c>
      <c r="U122" s="20" t="e">
        <f t="shared" ref="U122" si="60">T122/S122</f>
        <v>#DIV/0!</v>
      </c>
      <c r="V122" s="28"/>
      <c r="W122" s="28"/>
      <c r="X122" s="28"/>
      <c r="Y122" s="14" t="s">
        <v>33</v>
      </c>
    </row>
    <row r="123" spans="1:25" s="39" customFormat="1" ht="22.5" customHeight="1" thickTop="1" thickBot="1" x14ac:dyDescent="0.3">
      <c r="A123" s="38" t="s">
        <v>30</v>
      </c>
      <c r="B123" s="38" t="s">
        <v>34</v>
      </c>
      <c r="C123" s="33" t="s">
        <v>47</v>
      </c>
      <c r="D123" s="33" t="s">
        <v>114</v>
      </c>
      <c r="E123" s="33" t="s">
        <v>34</v>
      </c>
      <c r="F123" s="33"/>
      <c r="G123" s="33"/>
      <c r="H123" s="34"/>
      <c r="I123" s="34"/>
      <c r="J123" s="35" t="s">
        <v>196</v>
      </c>
      <c r="K123" s="52">
        <f>+K124+K130+K136+K137</f>
        <v>4265756404</v>
      </c>
      <c r="L123" s="52">
        <f t="shared" ref="L123:T123" si="61">+L124+L130+L136+L137</f>
        <v>0</v>
      </c>
      <c r="M123" s="52">
        <f t="shared" si="61"/>
        <v>0</v>
      </c>
      <c r="N123" s="52">
        <f>+N124+N130+N136+N137</f>
        <v>4265756404</v>
      </c>
      <c r="O123" s="52">
        <f>+O124+O130+O136+O137</f>
        <v>3514581376.1900001</v>
      </c>
      <c r="P123" s="52">
        <f t="shared" si="61"/>
        <v>9782801049.2700005</v>
      </c>
      <c r="Q123" s="52">
        <f t="shared" si="61"/>
        <v>0</v>
      </c>
      <c r="R123" s="52">
        <f t="shared" si="61"/>
        <v>0</v>
      </c>
      <c r="S123" s="52">
        <f t="shared" si="61"/>
        <v>11940988517.460001</v>
      </c>
      <c r="T123" s="52">
        <f t="shared" si="61"/>
        <v>11940988517.460001</v>
      </c>
      <c r="U123" s="45">
        <f t="shared" si="43"/>
        <v>1</v>
      </c>
      <c r="V123" s="33"/>
      <c r="W123" s="38" t="s">
        <v>197</v>
      </c>
      <c r="X123" s="38"/>
      <c r="Y123" s="14" t="s">
        <v>33</v>
      </c>
    </row>
    <row r="124" spans="1:25" ht="22.5" customHeight="1" thickTop="1" thickBot="1" x14ac:dyDescent="0.3">
      <c r="A124" s="43" t="s">
        <v>30</v>
      </c>
      <c r="B124" s="33" t="s">
        <v>34</v>
      </c>
      <c r="C124" s="33" t="s">
        <v>47</v>
      </c>
      <c r="D124" s="33" t="s">
        <v>114</v>
      </c>
      <c r="E124" s="33" t="s">
        <v>34</v>
      </c>
      <c r="F124" s="33" t="s">
        <v>34</v>
      </c>
      <c r="G124" s="33"/>
      <c r="H124" s="34"/>
      <c r="I124" s="34"/>
      <c r="J124" s="35" t="s">
        <v>198</v>
      </c>
      <c r="K124" s="52">
        <f>+K125+K129</f>
        <v>2820046000</v>
      </c>
      <c r="L124" s="52">
        <f t="shared" ref="L124:T124" si="62">+L125+L129</f>
        <v>0</v>
      </c>
      <c r="M124" s="52">
        <f t="shared" si="62"/>
        <v>0</v>
      </c>
      <c r="N124" s="52">
        <f>+N125+N129</f>
        <v>2820046000</v>
      </c>
      <c r="O124" s="52">
        <f>+O125+O129</f>
        <v>2820046000</v>
      </c>
      <c r="P124" s="52">
        <f t="shared" si="62"/>
        <v>0</v>
      </c>
      <c r="Q124" s="52">
        <f t="shared" si="62"/>
        <v>0</v>
      </c>
      <c r="R124" s="52">
        <f t="shared" si="62"/>
        <v>0</v>
      </c>
      <c r="S124" s="52">
        <f t="shared" si="62"/>
        <v>2766241846</v>
      </c>
      <c r="T124" s="52">
        <f t="shared" si="62"/>
        <v>2766241846</v>
      </c>
      <c r="U124" s="52">
        <f t="shared" si="43"/>
        <v>1</v>
      </c>
      <c r="V124" s="33"/>
      <c r="W124" s="33" t="s">
        <v>199</v>
      </c>
      <c r="X124" s="33"/>
      <c r="Y124" s="14" t="s">
        <v>33</v>
      </c>
    </row>
    <row r="125" spans="1:25" ht="22.5" customHeight="1" thickTop="1" thickBot="1" x14ac:dyDescent="0.3">
      <c r="A125" s="43" t="s">
        <v>30</v>
      </c>
      <c r="B125" s="43" t="s">
        <v>34</v>
      </c>
      <c r="C125" s="34" t="s">
        <v>47</v>
      </c>
      <c r="D125" s="34" t="s">
        <v>114</v>
      </c>
      <c r="E125" s="43" t="s">
        <v>34</v>
      </c>
      <c r="F125" s="34" t="s">
        <v>34</v>
      </c>
      <c r="G125" s="34" t="s">
        <v>34</v>
      </c>
      <c r="H125" s="34"/>
      <c r="I125" s="34"/>
      <c r="J125" s="35" t="s">
        <v>200</v>
      </c>
      <c r="K125" s="48">
        <f t="shared" ref="K125:T125" si="63">+K126+K127+K128</f>
        <v>2820046000</v>
      </c>
      <c r="L125" s="48">
        <f t="shared" si="63"/>
        <v>0</v>
      </c>
      <c r="M125" s="48">
        <f t="shared" si="63"/>
        <v>0</v>
      </c>
      <c r="N125" s="48">
        <f t="shared" si="63"/>
        <v>2820046000</v>
      </c>
      <c r="O125" s="48">
        <f t="shared" si="63"/>
        <v>2820046000</v>
      </c>
      <c r="P125" s="48">
        <f t="shared" si="63"/>
        <v>0</v>
      </c>
      <c r="Q125" s="48">
        <f t="shared" si="63"/>
        <v>0</v>
      </c>
      <c r="R125" s="48">
        <f t="shared" si="63"/>
        <v>0</v>
      </c>
      <c r="S125" s="48">
        <f t="shared" si="63"/>
        <v>2766241846</v>
      </c>
      <c r="T125" s="48">
        <f t="shared" si="63"/>
        <v>2766241846</v>
      </c>
      <c r="U125" s="37">
        <f t="shared" si="43"/>
        <v>1</v>
      </c>
      <c r="V125" s="33"/>
      <c r="W125" s="43"/>
      <c r="X125" s="43"/>
      <c r="Y125" s="14" t="s">
        <v>33</v>
      </c>
    </row>
    <row r="126" spans="1:25" ht="22.5" customHeight="1" thickTop="1" thickBot="1" x14ac:dyDescent="0.3">
      <c r="A126" s="43" t="s">
        <v>30</v>
      </c>
      <c r="B126" s="43" t="s">
        <v>34</v>
      </c>
      <c r="C126" s="34" t="s">
        <v>47</v>
      </c>
      <c r="D126" s="34" t="s">
        <v>114</v>
      </c>
      <c r="E126" s="43" t="s">
        <v>34</v>
      </c>
      <c r="F126" s="34" t="s">
        <v>34</v>
      </c>
      <c r="G126" s="34" t="s">
        <v>34</v>
      </c>
      <c r="H126" s="34" t="s">
        <v>34</v>
      </c>
      <c r="I126" s="34"/>
      <c r="J126" s="40" t="s">
        <v>201</v>
      </c>
      <c r="K126" s="49">
        <v>2765992000</v>
      </c>
      <c r="L126" s="49">
        <v>0</v>
      </c>
      <c r="M126" s="49"/>
      <c r="N126" s="49">
        <f t="shared" si="40"/>
        <v>2765992000</v>
      </c>
      <c r="O126" s="49">
        <f>N126</f>
        <v>2765992000</v>
      </c>
      <c r="P126" s="49">
        <v>0</v>
      </c>
      <c r="Q126" s="49">
        <v>0</v>
      </c>
      <c r="R126" s="49">
        <v>0</v>
      </c>
      <c r="S126" s="49">
        <v>2712187792</v>
      </c>
      <c r="T126" s="49">
        <v>2712187792</v>
      </c>
      <c r="U126" s="37">
        <f t="shared" si="43"/>
        <v>1</v>
      </c>
      <c r="V126" s="33"/>
      <c r="W126" s="43"/>
      <c r="X126" s="43"/>
      <c r="Y126" s="14" t="s">
        <v>33</v>
      </c>
    </row>
    <row r="127" spans="1:25" ht="22.5" customHeight="1" thickTop="1" thickBot="1" x14ac:dyDescent="0.3">
      <c r="A127" s="43" t="s">
        <v>30</v>
      </c>
      <c r="B127" s="43" t="s">
        <v>34</v>
      </c>
      <c r="C127" s="34" t="s">
        <v>47</v>
      </c>
      <c r="D127" s="34" t="s">
        <v>114</v>
      </c>
      <c r="E127" s="43" t="s">
        <v>34</v>
      </c>
      <c r="F127" s="34" t="s">
        <v>34</v>
      </c>
      <c r="G127" s="34" t="s">
        <v>34</v>
      </c>
      <c r="H127" s="34" t="s">
        <v>47</v>
      </c>
      <c r="I127" s="34"/>
      <c r="J127" s="40" t="s">
        <v>202</v>
      </c>
      <c r="K127" s="49">
        <v>54054000</v>
      </c>
      <c r="L127" s="49">
        <v>0</v>
      </c>
      <c r="M127" s="49"/>
      <c r="N127" s="49">
        <f t="shared" si="40"/>
        <v>54054000</v>
      </c>
      <c r="O127" s="49">
        <f>N127</f>
        <v>54054000</v>
      </c>
      <c r="P127" s="49">
        <v>0</v>
      </c>
      <c r="Q127" s="49">
        <v>0</v>
      </c>
      <c r="R127" s="49">
        <v>0</v>
      </c>
      <c r="S127" s="49">
        <v>54054054</v>
      </c>
      <c r="T127" s="49">
        <v>54054054</v>
      </c>
      <c r="U127" s="37">
        <f t="shared" si="43"/>
        <v>1</v>
      </c>
      <c r="V127" s="33"/>
      <c r="W127" s="43"/>
      <c r="X127" s="43"/>
      <c r="Y127" s="14" t="s">
        <v>33</v>
      </c>
    </row>
    <row r="128" spans="1:25" ht="22.5" customHeight="1" thickTop="1" thickBot="1" x14ac:dyDescent="0.3">
      <c r="A128" s="43" t="s">
        <v>30</v>
      </c>
      <c r="B128" s="43" t="s">
        <v>34</v>
      </c>
      <c r="C128" s="34" t="s">
        <v>47</v>
      </c>
      <c r="D128" s="34" t="s">
        <v>114</v>
      </c>
      <c r="E128" s="43" t="s">
        <v>34</v>
      </c>
      <c r="F128" s="34" t="s">
        <v>34</v>
      </c>
      <c r="G128" s="34" t="s">
        <v>34</v>
      </c>
      <c r="H128" s="34" t="s">
        <v>62</v>
      </c>
      <c r="I128" s="34"/>
      <c r="J128" s="40" t="s">
        <v>203</v>
      </c>
      <c r="K128" s="49">
        <v>0</v>
      </c>
      <c r="L128" s="49">
        <v>0</v>
      </c>
      <c r="M128" s="49">
        <v>0</v>
      </c>
      <c r="N128" s="49">
        <f t="shared" si="40"/>
        <v>0</v>
      </c>
      <c r="O128" s="49">
        <f>N128</f>
        <v>0</v>
      </c>
      <c r="P128" s="49">
        <v>0</v>
      </c>
      <c r="Q128" s="49">
        <v>0</v>
      </c>
      <c r="R128" s="49">
        <v>0</v>
      </c>
      <c r="S128" s="49">
        <v>0</v>
      </c>
      <c r="T128" s="49">
        <v>0</v>
      </c>
      <c r="U128" s="42">
        <v>0</v>
      </c>
      <c r="V128" s="33"/>
      <c r="W128" s="43"/>
      <c r="X128" s="43"/>
      <c r="Y128" s="14" t="s">
        <v>33</v>
      </c>
    </row>
    <row r="129" spans="1:25" ht="22.5" customHeight="1" thickTop="1" thickBot="1" x14ac:dyDescent="0.3">
      <c r="A129" s="43" t="s">
        <v>30</v>
      </c>
      <c r="B129" s="43" t="s">
        <v>34</v>
      </c>
      <c r="C129" s="34" t="s">
        <v>47</v>
      </c>
      <c r="D129" s="34" t="s">
        <v>114</v>
      </c>
      <c r="E129" s="43" t="s">
        <v>34</v>
      </c>
      <c r="F129" s="34" t="s">
        <v>34</v>
      </c>
      <c r="G129" s="34" t="s">
        <v>47</v>
      </c>
      <c r="H129" s="34"/>
      <c r="I129" s="34"/>
      <c r="J129" s="35" t="s">
        <v>204</v>
      </c>
      <c r="K129" s="48">
        <v>0</v>
      </c>
      <c r="L129" s="48">
        <v>0</v>
      </c>
      <c r="M129" s="48">
        <v>0</v>
      </c>
      <c r="N129" s="48">
        <f t="shared" si="40"/>
        <v>0</v>
      </c>
      <c r="O129" s="48">
        <v>0</v>
      </c>
      <c r="P129" s="48">
        <v>0</v>
      </c>
      <c r="Q129" s="48">
        <v>0</v>
      </c>
      <c r="R129" s="48">
        <v>0</v>
      </c>
      <c r="S129" s="48">
        <v>0</v>
      </c>
      <c r="T129" s="48">
        <v>0</v>
      </c>
      <c r="U129" s="42">
        <v>0</v>
      </c>
      <c r="V129" s="33"/>
      <c r="W129" s="43"/>
      <c r="X129" s="43"/>
      <c r="Y129" s="14" t="s">
        <v>33</v>
      </c>
    </row>
    <row r="130" spans="1:25" ht="22.5" customHeight="1" thickTop="1" thickBot="1" x14ac:dyDescent="0.3">
      <c r="A130" s="43" t="s">
        <v>30</v>
      </c>
      <c r="B130" s="43" t="s">
        <v>34</v>
      </c>
      <c r="C130" s="34" t="s">
        <v>47</v>
      </c>
      <c r="D130" s="34" t="s">
        <v>114</v>
      </c>
      <c r="E130" s="43" t="s">
        <v>34</v>
      </c>
      <c r="F130" s="34" t="s">
        <v>47</v>
      </c>
      <c r="G130" s="34"/>
      <c r="H130" s="34"/>
      <c r="I130" s="34"/>
      <c r="J130" s="35" t="s">
        <v>205</v>
      </c>
      <c r="K130" s="48">
        <f>+K131+K135</f>
        <v>1445710404</v>
      </c>
      <c r="L130" s="48">
        <f t="shared" ref="L130:T130" si="64">+L131+L135</f>
        <v>0</v>
      </c>
      <c r="M130" s="48">
        <f t="shared" si="64"/>
        <v>0</v>
      </c>
      <c r="N130" s="48">
        <f t="shared" si="40"/>
        <v>1445710404</v>
      </c>
      <c r="O130" s="48">
        <f t="shared" si="64"/>
        <v>173586096</v>
      </c>
      <c r="P130" s="48">
        <f t="shared" si="64"/>
        <v>1272124308</v>
      </c>
      <c r="Q130" s="48">
        <f t="shared" si="64"/>
        <v>0</v>
      </c>
      <c r="R130" s="48">
        <f t="shared" si="64"/>
        <v>0</v>
      </c>
      <c r="S130" s="48">
        <f t="shared" si="64"/>
        <v>143120650</v>
      </c>
      <c r="T130" s="48">
        <f t="shared" si="64"/>
        <v>143120650</v>
      </c>
      <c r="U130" s="42">
        <v>0</v>
      </c>
      <c r="V130" s="33"/>
      <c r="W130" s="43"/>
      <c r="X130" s="43"/>
      <c r="Y130" s="14"/>
    </row>
    <row r="131" spans="1:25" ht="22.5" customHeight="1" thickTop="1" thickBot="1" x14ac:dyDescent="0.3">
      <c r="A131" s="43" t="s">
        <v>30</v>
      </c>
      <c r="B131" s="43" t="s">
        <v>34</v>
      </c>
      <c r="C131" s="34" t="s">
        <v>47</v>
      </c>
      <c r="D131" s="34" t="s">
        <v>114</v>
      </c>
      <c r="E131" s="43" t="s">
        <v>34</v>
      </c>
      <c r="F131" s="34" t="s">
        <v>47</v>
      </c>
      <c r="G131" s="34" t="s">
        <v>34</v>
      </c>
      <c r="H131" s="34"/>
      <c r="I131" s="34"/>
      <c r="J131" s="35" t="s">
        <v>206</v>
      </c>
      <c r="K131" s="48">
        <f t="shared" ref="K131:T131" si="65">+K132+K133+K134</f>
        <v>173586096</v>
      </c>
      <c r="L131" s="48">
        <f t="shared" si="65"/>
        <v>0</v>
      </c>
      <c r="M131" s="48">
        <f t="shared" si="65"/>
        <v>0</v>
      </c>
      <c r="N131" s="48">
        <f t="shared" si="40"/>
        <v>173586096</v>
      </c>
      <c r="O131" s="48">
        <f t="shared" si="65"/>
        <v>173586096</v>
      </c>
      <c r="P131" s="48">
        <f t="shared" si="65"/>
        <v>0</v>
      </c>
      <c r="Q131" s="48">
        <f t="shared" si="65"/>
        <v>0</v>
      </c>
      <c r="R131" s="48">
        <f t="shared" si="65"/>
        <v>0</v>
      </c>
      <c r="S131" s="48">
        <f t="shared" si="65"/>
        <v>143120650</v>
      </c>
      <c r="T131" s="48">
        <f t="shared" si="65"/>
        <v>143120650</v>
      </c>
      <c r="U131" s="42">
        <v>0</v>
      </c>
      <c r="V131" s="33"/>
      <c r="W131" s="43"/>
      <c r="X131" s="43"/>
      <c r="Y131" s="14" t="s">
        <v>33</v>
      </c>
    </row>
    <row r="132" spans="1:25" ht="22.5" customHeight="1" thickTop="1" thickBot="1" x14ac:dyDescent="0.3">
      <c r="A132" s="43" t="s">
        <v>30</v>
      </c>
      <c r="B132" s="43" t="s">
        <v>34</v>
      </c>
      <c r="C132" s="34" t="s">
        <v>47</v>
      </c>
      <c r="D132" s="34" t="s">
        <v>114</v>
      </c>
      <c r="E132" s="43" t="s">
        <v>34</v>
      </c>
      <c r="F132" s="34" t="s">
        <v>47</v>
      </c>
      <c r="G132" s="34" t="s">
        <v>34</v>
      </c>
      <c r="H132" s="34" t="s">
        <v>34</v>
      </c>
      <c r="I132" s="34"/>
      <c r="J132" s="40" t="s">
        <v>207</v>
      </c>
      <c r="K132" s="49">
        <v>94332261</v>
      </c>
      <c r="L132" s="49">
        <v>0</v>
      </c>
      <c r="M132" s="49">
        <v>0</v>
      </c>
      <c r="N132" s="49">
        <f t="shared" si="40"/>
        <v>94332261</v>
      </c>
      <c r="O132" s="49">
        <v>94332261</v>
      </c>
      <c r="P132" s="49">
        <v>0</v>
      </c>
      <c r="Q132" s="49">
        <v>0</v>
      </c>
      <c r="R132" s="49">
        <v>0</v>
      </c>
      <c r="S132" s="49">
        <v>94332216</v>
      </c>
      <c r="T132" s="49">
        <v>94332216</v>
      </c>
      <c r="U132" s="37">
        <f t="shared" si="43"/>
        <v>1</v>
      </c>
      <c r="V132" s="33"/>
      <c r="W132" s="43"/>
      <c r="X132" s="43"/>
      <c r="Y132" s="14" t="s">
        <v>33</v>
      </c>
    </row>
    <row r="133" spans="1:25" ht="22.5" customHeight="1" thickTop="1" thickBot="1" x14ac:dyDescent="0.3">
      <c r="A133" s="43" t="s">
        <v>30</v>
      </c>
      <c r="B133" s="43" t="s">
        <v>34</v>
      </c>
      <c r="C133" s="34" t="s">
        <v>47</v>
      </c>
      <c r="D133" s="34" t="s">
        <v>114</v>
      </c>
      <c r="E133" s="43" t="s">
        <v>34</v>
      </c>
      <c r="F133" s="34" t="s">
        <v>47</v>
      </c>
      <c r="G133" s="34" t="s">
        <v>34</v>
      </c>
      <c r="H133" s="34" t="s">
        <v>47</v>
      </c>
      <c r="I133" s="34"/>
      <c r="J133" s="40" t="s">
        <v>208</v>
      </c>
      <c r="K133" s="49">
        <v>1566235</v>
      </c>
      <c r="L133" s="49">
        <v>0</v>
      </c>
      <c r="M133" s="49">
        <v>0</v>
      </c>
      <c r="N133" s="49">
        <f t="shared" si="40"/>
        <v>1566235</v>
      </c>
      <c r="O133" s="49">
        <v>1566235</v>
      </c>
      <c r="P133" s="49">
        <v>0</v>
      </c>
      <c r="Q133" s="49">
        <v>0</v>
      </c>
      <c r="R133" s="49">
        <v>0</v>
      </c>
      <c r="S133" s="49">
        <v>1566235</v>
      </c>
      <c r="T133" s="49">
        <v>1566235</v>
      </c>
      <c r="U133" s="37">
        <f t="shared" si="43"/>
        <v>1</v>
      </c>
      <c r="V133" s="33"/>
      <c r="W133" s="43"/>
      <c r="X133" s="43"/>
      <c r="Y133" s="14" t="s">
        <v>33</v>
      </c>
    </row>
    <row r="134" spans="1:25" ht="22.5" customHeight="1" thickTop="1" thickBot="1" x14ac:dyDescent="0.3">
      <c r="A134" s="43" t="s">
        <v>30</v>
      </c>
      <c r="B134" s="43" t="s">
        <v>34</v>
      </c>
      <c r="C134" s="34" t="s">
        <v>47</v>
      </c>
      <c r="D134" s="34" t="s">
        <v>114</v>
      </c>
      <c r="E134" s="43" t="s">
        <v>34</v>
      </c>
      <c r="F134" s="34" t="s">
        <v>47</v>
      </c>
      <c r="G134" s="34" t="s">
        <v>34</v>
      </c>
      <c r="H134" s="34" t="s">
        <v>62</v>
      </c>
      <c r="I134" s="34"/>
      <c r="J134" s="40" t="s">
        <v>209</v>
      </c>
      <c r="K134" s="49">
        <v>77687600</v>
      </c>
      <c r="L134" s="49">
        <v>0</v>
      </c>
      <c r="M134" s="49">
        <v>0</v>
      </c>
      <c r="N134" s="49">
        <f t="shared" si="40"/>
        <v>77687600</v>
      </c>
      <c r="O134" s="49">
        <v>77687600</v>
      </c>
      <c r="P134" s="49">
        <v>0</v>
      </c>
      <c r="Q134" s="49">
        <v>0</v>
      </c>
      <c r="R134" s="49">
        <v>0</v>
      </c>
      <c r="S134" s="49">
        <v>47222199</v>
      </c>
      <c r="T134" s="49">
        <v>47222199</v>
      </c>
      <c r="U134" s="37">
        <f t="shared" si="43"/>
        <v>1</v>
      </c>
      <c r="V134" s="33"/>
      <c r="W134" s="43"/>
      <c r="X134" s="43"/>
      <c r="Y134" s="14" t="s">
        <v>33</v>
      </c>
    </row>
    <row r="135" spans="1:25" ht="22.5" customHeight="1" thickTop="1" thickBot="1" x14ac:dyDescent="0.3">
      <c r="A135" s="43" t="s">
        <v>30</v>
      </c>
      <c r="B135" s="43" t="s">
        <v>34</v>
      </c>
      <c r="C135" s="34" t="s">
        <v>47</v>
      </c>
      <c r="D135" s="34" t="s">
        <v>114</v>
      </c>
      <c r="E135" s="43" t="s">
        <v>34</v>
      </c>
      <c r="F135" s="34" t="s">
        <v>47</v>
      </c>
      <c r="G135" s="34" t="s">
        <v>47</v>
      </c>
      <c r="H135" s="34"/>
      <c r="I135" s="34"/>
      <c r="J135" s="35" t="s">
        <v>210</v>
      </c>
      <c r="K135" s="48">
        <v>1272124308</v>
      </c>
      <c r="L135" s="48">
        <v>0</v>
      </c>
      <c r="M135" s="48">
        <v>0</v>
      </c>
      <c r="N135" s="48">
        <f t="shared" si="40"/>
        <v>1272124308</v>
      </c>
      <c r="O135" s="48">
        <v>0</v>
      </c>
      <c r="P135" s="48">
        <f>N135</f>
        <v>1272124308</v>
      </c>
      <c r="Q135" s="48">
        <v>0</v>
      </c>
      <c r="R135" s="48">
        <v>0</v>
      </c>
      <c r="S135" s="48">
        <v>0</v>
      </c>
      <c r="T135" s="48">
        <v>0</v>
      </c>
      <c r="U135" s="42">
        <v>0</v>
      </c>
      <c r="V135" s="33"/>
      <c r="W135" s="43"/>
      <c r="X135" s="43"/>
      <c r="Y135" s="14" t="s">
        <v>33</v>
      </c>
    </row>
    <row r="136" spans="1:25" ht="22.5" customHeight="1" thickTop="1" thickBot="1" x14ac:dyDescent="0.3">
      <c r="A136" s="43" t="s">
        <v>30</v>
      </c>
      <c r="B136" s="43" t="s">
        <v>34</v>
      </c>
      <c r="C136" s="34" t="s">
        <v>47</v>
      </c>
      <c r="D136" s="34" t="s">
        <v>114</v>
      </c>
      <c r="E136" s="43" t="s">
        <v>34</v>
      </c>
      <c r="F136" s="34" t="s">
        <v>62</v>
      </c>
      <c r="G136" s="34"/>
      <c r="H136" s="34"/>
      <c r="I136" s="34"/>
      <c r="J136" s="35" t="s">
        <v>211</v>
      </c>
      <c r="K136" s="48">
        <v>0</v>
      </c>
      <c r="L136" s="48">
        <v>0</v>
      </c>
      <c r="M136" s="48">
        <v>0</v>
      </c>
      <c r="N136" s="48">
        <f t="shared" si="40"/>
        <v>0</v>
      </c>
      <c r="O136" s="48">
        <v>0</v>
      </c>
      <c r="P136" s="48">
        <v>0</v>
      </c>
      <c r="Q136" s="48">
        <v>0</v>
      </c>
      <c r="R136" s="48">
        <v>0</v>
      </c>
      <c r="S136" s="48">
        <v>0</v>
      </c>
      <c r="T136" s="48">
        <v>0</v>
      </c>
      <c r="U136" s="42">
        <v>0</v>
      </c>
      <c r="V136" s="33"/>
      <c r="W136" s="43"/>
      <c r="X136" s="43"/>
      <c r="Y136" s="14" t="s">
        <v>33</v>
      </c>
    </row>
    <row r="137" spans="1:25" ht="22.5" customHeight="1" thickTop="1" thickBot="1" x14ac:dyDescent="0.3">
      <c r="A137" s="43" t="s">
        <v>30</v>
      </c>
      <c r="B137" s="43" t="s">
        <v>34</v>
      </c>
      <c r="C137" s="34" t="s">
        <v>47</v>
      </c>
      <c r="D137" s="34" t="s">
        <v>114</v>
      </c>
      <c r="E137" s="43" t="s">
        <v>34</v>
      </c>
      <c r="F137" s="34" t="s">
        <v>66</v>
      </c>
      <c r="G137" s="34"/>
      <c r="H137" s="34"/>
      <c r="I137" s="34"/>
      <c r="J137" s="54" t="s">
        <v>212</v>
      </c>
      <c r="K137" s="48">
        <v>0</v>
      </c>
      <c r="L137" s="48">
        <f t="shared" ref="L137:T137" si="66">SUM(L138:L140)</f>
        <v>0</v>
      </c>
      <c r="M137" s="48">
        <f t="shared" si="66"/>
        <v>0</v>
      </c>
      <c r="N137" s="48">
        <f t="shared" si="40"/>
        <v>0</v>
      </c>
      <c r="O137" s="48">
        <f t="shared" si="66"/>
        <v>520949280.19</v>
      </c>
      <c r="P137" s="48">
        <f t="shared" si="66"/>
        <v>8510676741.2700005</v>
      </c>
      <c r="Q137" s="48">
        <f t="shared" si="66"/>
        <v>0</v>
      </c>
      <c r="R137" s="48">
        <f t="shared" si="66"/>
        <v>0</v>
      </c>
      <c r="S137" s="48">
        <f t="shared" si="66"/>
        <v>9031626021.460001</v>
      </c>
      <c r="T137" s="48">
        <f t="shared" si="66"/>
        <v>9031626021.460001</v>
      </c>
      <c r="U137" s="37">
        <f t="shared" si="43"/>
        <v>1</v>
      </c>
      <c r="V137" s="48"/>
      <c r="W137" s="43"/>
      <c r="X137" s="43"/>
      <c r="Y137" s="14"/>
    </row>
    <row r="138" spans="1:25" ht="22.5" customHeight="1" thickTop="1" thickBot="1" x14ac:dyDescent="0.3">
      <c r="A138" s="43" t="s">
        <v>30</v>
      </c>
      <c r="B138" s="43" t="s">
        <v>34</v>
      </c>
      <c r="C138" s="34" t="s">
        <v>47</v>
      </c>
      <c r="D138" s="34" t="s">
        <v>114</v>
      </c>
      <c r="E138" s="43" t="s">
        <v>34</v>
      </c>
      <c r="F138" s="34" t="s">
        <v>66</v>
      </c>
      <c r="G138" s="34" t="s">
        <v>34</v>
      </c>
      <c r="H138" s="34"/>
      <c r="I138" s="34"/>
      <c r="J138" s="55" t="s">
        <v>213</v>
      </c>
      <c r="K138" s="48">
        <v>520949280.19</v>
      </c>
      <c r="L138" s="48"/>
      <c r="M138" s="48"/>
      <c r="N138" s="48">
        <f t="shared" si="40"/>
        <v>520949280.19</v>
      </c>
      <c r="O138" s="48">
        <f>N138</f>
        <v>520949280.19</v>
      </c>
      <c r="P138" s="48"/>
      <c r="Q138" s="48"/>
      <c r="R138" s="48"/>
      <c r="S138" s="48">
        <f>O138</f>
        <v>520949280.19</v>
      </c>
      <c r="T138" s="48">
        <f>S138</f>
        <v>520949280.19</v>
      </c>
      <c r="U138" s="37">
        <f t="shared" si="43"/>
        <v>1</v>
      </c>
      <c r="V138" s="33"/>
      <c r="W138" s="43"/>
      <c r="X138" s="43"/>
      <c r="Y138" s="14"/>
    </row>
    <row r="139" spans="1:25" ht="22.5" customHeight="1" thickTop="1" thickBot="1" x14ac:dyDescent="0.3">
      <c r="A139" s="43" t="s">
        <v>30</v>
      </c>
      <c r="B139" s="43" t="s">
        <v>34</v>
      </c>
      <c r="C139" s="34" t="s">
        <v>47</v>
      </c>
      <c r="D139" s="34" t="s">
        <v>114</v>
      </c>
      <c r="E139" s="43" t="s">
        <v>34</v>
      </c>
      <c r="F139" s="34" t="s">
        <v>66</v>
      </c>
      <c r="G139" s="34" t="s">
        <v>47</v>
      </c>
      <c r="H139" s="34"/>
      <c r="I139" s="34"/>
      <c r="J139" s="55" t="s">
        <v>214</v>
      </c>
      <c r="K139" s="48"/>
      <c r="L139" s="48"/>
      <c r="M139" s="48"/>
      <c r="N139" s="48">
        <f t="shared" si="40"/>
        <v>0</v>
      </c>
      <c r="O139" s="48"/>
      <c r="P139" s="48"/>
      <c r="Q139" s="48"/>
      <c r="R139" s="48"/>
      <c r="S139" s="48"/>
      <c r="T139" s="48"/>
      <c r="U139" s="42">
        <v>0</v>
      </c>
      <c r="V139" s="33"/>
      <c r="W139" s="43"/>
      <c r="X139" s="43"/>
      <c r="Y139" s="14"/>
    </row>
    <row r="140" spans="1:25" ht="22.5" customHeight="1" thickTop="1" thickBot="1" x14ac:dyDescent="0.3">
      <c r="A140" s="43" t="s">
        <v>30</v>
      </c>
      <c r="B140" s="43" t="s">
        <v>34</v>
      </c>
      <c r="C140" s="34" t="s">
        <v>47</v>
      </c>
      <c r="D140" s="34" t="s">
        <v>114</v>
      </c>
      <c r="E140" s="43" t="s">
        <v>34</v>
      </c>
      <c r="F140" s="34" t="s">
        <v>66</v>
      </c>
      <c r="G140" s="34" t="s">
        <v>62</v>
      </c>
      <c r="H140" s="34"/>
      <c r="I140" s="34"/>
      <c r="J140" s="55" t="s">
        <v>215</v>
      </c>
      <c r="K140" s="48">
        <v>8510676741.2700005</v>
      </c>
      <c r="L140" s="48"/>
      <c r="M140" s="48"/>
      <c r="N140" s="48">
        <f t="shared" si="40"/>
        <v>8510676741.2700005</v>
      </c>
      <c r="O140" s="48"/>
      <c r="P140" s="48">
        <f>N140</f>
        <v>8510676741.2700005</v>
      </c>
      <c r="Q140" s="48"/>
      <c r="R140" s="48"/>
      <c r="S140" s="48">
        <f>P140</f>
        <v>8510676741.2700005</v>
      </c>
      <c r="T140" s="48">
        <f>S140</f>
        <v>8510676741.2700005</v>
      </c>
      <c r="U140" s="37">
        <f t="shared" si="43"/>
        <v>1</v>
      </c>
      <c r="V140" s="33"/>
      <c r="W140" s="43"/>
      <c r="X140" s="43"/>
      <c r="Y140" s="14"/>
    </row>
    <row r="141" spans="1:25" s="39" customFormat="1" ht="22.5" customHeight="1" thickTop="1" thickBot="1" x14ac:dyDescent="0.3">
      <c r="A141" s="15" t="s">
        <v>30</v>
      </c>
      <c r="B141" s="16" t="s">
        <v>47</v>
      </c>
      <c r="C141" s="16"/>
      <c r="D141" s="16"/>
      <c r="E141" s="16"/>
      <c r="F141" s="16"/>
      <c r="G141" s="16"/>
      <c r="H141" s="17"/>
      <c r="I141" s="17"/>
      <c r="J141" s="18" t="s">
        <v>216</v>
      </c>
      <c r="K141" s="19">
        <f t="shared" ref="K141:P141" si="67">+K142+K151+K188+K194+K213+K243+K256</f>
        <v>9051750000</v>
      </c>
      <c r="L141" s="19">
        <f>+L142+L151+L188+L194+L213+L243+L256</f>
        <v>0</v>
      </c>
      <c r="M141" s="19">
        <f>+M142+M151+M188+M194+M213+M243+M256</f>
        <v>0</v>
      </c>
      <c r="N141" s="19">
        <f t="shared" si="40"/>
        <v>9051750000</v>
      </c>
      <c r="O141" s="19">
        <f t="shared" si="67"/>
        <v>400000000</v>
      </c>
      <c r="P141" s="19">
        <f t="shared" si="67"/>
        <v>8246575000</v>
      </c>
      <c r="Q141" s="19">
        <f>+Q142+Q151+Q188+Q194+Q213+Q243+Q256</f>
        <v>405175000</v>
      </c>
      <c r="R141" s="19" t="e">
        <f>+R142+R151+R188+R194+R213+R243+R256</f>
        <v>#REF!</v>
      </c>
      <c r="S141" s="19">
        <f>+S142+S151+S188+S194+S213+S243+S256</f>
        <v>6581246392.2399998</v>
      </c>
      <c r="T141" s="19">
        <f>+T142+T151+T188+T194+T213+T243+T256</f>
        <v>5167342684.0100002</v>
      </c>
      <c r="U141" s="20">
        <f t="shared" si="43"/>
        <v>0.78516171193694484</v>
      </c>
      <c r="V141" s="15"/>
      <c r="W141" s="15" t="s">
        <v>217</v>
      </c>
      <c r="X141" s="15"/>
      <c r="Y141" s="14" t="s">
        <v>33</v>
      </c>
    </row>
    <row r="142" spans="1:25" s="39" customFormat="1" ht="22.5" customHeight="1" thickTop="1" thickBot="1" x14ac:dyDescent="0.3">
      <c r="A142" s="21" t="s">
        <v>30</v>
      </c>
      <c r="B142" s="22" t="s">
        <v>47</v>
      </c>
      <c r="C142" s="22" t="s">
        <v>34</v>
      </c>
      <c r="D142" s="22"/>
      <c r="E142" s="22"/>
      <c r="F142" s="22"/>
      <c r="G142" s="22"/>
      <c r="H142" s="23"/>
      <c r="I142" s="23"/>
      <c r="J142" s="24" t="s">
        <v>218</v>
      </c>
      <c r="K142" s="25">
        <f>+K143</f>
        <v>0</v>
      </c>
      <c r="L142" s="25">
        <f>+L143</f>
        <v>0</v>
      </c>
      <c r="M142" s="25">
        <f>+M143</f>
        <v>0</v>
      </c>
      <c r="N142" s="25">
        <f t="shared" si="40"/>
        <v>0</v>
      </c>
      <c r="O142" s="25">
        <f t="shared" ref="O142:T142" si="68">+O143</f>
        <v>0</v>
      </c>
      <c r="P142" s="25">
        <f t="shared" si="68"/>
        <v>0</v>
      </c>
      <c r="Q142" s="25">
        <f>+Q143</f>
        <v>0</v>
      </c>
      <c r="R142" s="25">
        <f t="shared" si="68"/>
        <v>0</v>
      </c>
      <c r="S142" s="25">
        <f>+S143</f>
        <v>0</v>
      </c>
      <c r="T142" s="25">
        <f t="shared" si="68"/>
        <v>0</v>
      </c>
      <c r="U142" s="42">
        <v>0</v>
      </c>
      <c r="V142" s="22"/>
      <c r="W142" s="21" t="s">
        <v>219</v>
      </c>
      <c r="X142" s="22"/>
      <c r="Y142" s="14" t="s">
        <v>33</v>
      </c>
    </row>
    <row r="143" spans="1:25" s="39" customFormat="1" ht="16.5" thickTop="1" thickBot="1" x14ac:dyDescent="0.3">
      <c r="A143" s="27" t="s">
        <v>30</v>
      </c>
      <c r="B143" s="28" t="s">
        <v>47</v>
      </c>
      <c r="C143" s="28" t="s">
        <v>34</v>
      </c>
      <c r="D143" s="28" t="s">
        <v>34</v>
      </c>
      <c r="E143" s="28"/>
      <c r="F143" s="28"/>
      <c r="G143" s="28"/>
      <c r="H143" s="29"/>
      <c r="I143" s="29"/>
      <c r="J143" s="30" t="s">
        <v>220</v>
      </c>
      <c r="K143" s="31">
        <f>+K144+K149</f>
        <v>0</v>
      </c>
      <c r="L143" s="31">
        <f>+L144+L149</f>
        <v>0</v>
      </c>
      <c r="M143" s="31">
        <f>+M144+M149</f>
        <v>0</v>
      </c>
      <c r="N143" s="31">
        <f t="shared" si="40"/>
        <v>0</v>
      </c>
      <c r="O143" s="31">
        <f t="shared" ref="O143:T143" si="69">+O144+O149</f>
        <v>0</v>
      </c>
      <c r="P143" s="31">
        <f t="shared" si="69"/>
        <v>0</v>
      </c>
      <c r="Q143" s="31">
        <f t="shared" si="69"/>
        <v>0</v>
      </c>
      <c r="R143" s="31">
        <f t="shared" si="69"/>
        <v>0</v>
      </c>
      <c r="S143" s="31">
        <f>+S144+S149</f>
        <v>0</v>
      </c>
      <c r="T143" s="31">
        <f t="shared" si="69"/>
        <v>0</v>
      </c>
      <c r="U143" s="42">
        <v>0</v>
      </c>
      <c r="V143" s="28"/>
      <c r="W143" s="27" t="s">
        <v>221</v>
      </c>
      <c r="X143" s="27"/>
      <c r="Y143" s="14" t="s">
        <v>33</v>
      </c>
    </row>
    <row r="144" spans="1:25" s="39" customFormat="1" ht="16.5" thickTop="1" thickBot="1" x14ac:dyDescent="0.3">
      <c r="A144" s="38" t="s">
        <v>30</v>
      </c>
      <c r="B144" s="33" t="s">
        <v>47</v>
      </c>
      <c r="C144" s="33" t="s">
        <v>34</v>
      </c>
      <c r="D144" s="33" t="s">
        <v>34</v>
      </c>
      <c r="E144" s="33" t="s">
        <v>34</v>
      </c>
      <c r="F144" s="33"/>
      <c r="G144" s="33"/>
      <c r="H144" s="34"/>
      <c r="I144" s="34"/>
      <c r="J144" s="35" t="s">
        <v>222</v>
      </c>
      <c r="K144" s="36">
        <f>+K145+K146+K147</f>
        <v>0</v>
      </c>
      <c r="L144" s="36">
        <f>+L145+L146+L147</f>
        <v>0</v>
      </c>
      <c r="M144" s="36">
        <f>+M145+M146+M147</f>
        <v>0</v>
      </c>
      <c r="N144" s="36">
        <f t="shared" si="40"/>
        <v>0</v>
      </c>
      <c r="O144" s="36">
        <f t="shared" ref="O144:T144" si="70">+O145+O146+O147</f>
        <v>0</v>
      </c>
      <c r="P144" s="36">
        <f t="shared" si="70"/>
        <v>0</v>
      </c>
      <c r="Q144" s="36">
        <f t="shared" si="70"/>
        <v>0</v>
      </c>
      <c r="R144" s="36">
        <f t="shared" si="70"/>
        <v>0</v>
      </c>
      <c r="S144" s="36">
        <f>+S145+S146+S147</f>
        <v>0</v>
      </c>
      <c r="T144" s="36">
        <f t="shared" si="70"/>
        <v>0</v>
      </c>
      <c r="U144" s="42">
        <v>0</v>
      </c>
      <c r="V144" s="33"/>
      <c r="W144" s="38" t="s">
        <v>223</v>
      </c>
      <c r="X144" s="38"/>
      <c r="Y144" s="14" t="s">
        <v>33</v>
      </c>
    </row>
    <row r="145" spans="1:25" ht="16.5" thickTop="1" thickBot="1" x14ac:dyDescent="0.3">
      <c r="A145" s="43" t="s">
        <v>30</v>
      </c>
      <c r="B145" s="34" t="s">
        <v>47</v>
      </c>
      <c r="C145" s="34" t="s">
        <v>34</v>
      </c>
      <c r="D145" s="34" t="s">
        <v>34</v>
      </c>
      <c r="E145" s="34" t="s">
        <v>34</v>
      </c>
      <c r="F145" s="33" t="s">
        <v>34</v>
      </c>
      <c r="G145" s="34"/>
      <c r="H145" s="34"/>
      <c r="I145" s="34"/>
      <c r="J145" s="40" t="s">
        <v>224</v>
      </c>
      <c r="K145" s="41"/>
      <c r="L145" s="41"/>
      <c r="M145" s="41"/>
      <c r="N145" s="41">
        <f t="shared" si="40"/>
        <v>0</v>
      </c>
      <c r="O145" s="41"/>
      <c r="P145" s="41"/>
      <c r="Q145" s="41"/>
      <c r="R145" s="41"/>
      <c r="S145" s="41"/>
      <c r="T145" s="41"/>
      <c r="U145" s="42">
        <v>0</v>
      </c>
      <c r="V145" s="33"/>
      <c r="W145" s="43" t="s">
        <v>225</v>
      </c>
      <c r="X145" s="43"/>
      <c r="Y145" s="14" t="s">
        <v>33</v>
      </c>
    </row>
    <row r="146" spans="1:25" ht="16.5" thickTop="1" thickBot="1" x14ac:dyDescent="0.3">
      <c r="A146" s="43" t="s">
        <v>30</v>
      </c>
      <c r="B146" s="34" t="s">
        <v>47</v>
      </c>
      <c r="C146" s="34" t="s">
        <v>34</v>
      </c>
      <c r="D146" s="34" t="s">
        <v>34</v>
      </c>
      <c r="E146" s="34" t="s">
        <v>34</v>
      </c>
      <c r="F146" s="33" t="s">
        <v>47</v>
      </c>
      <c r="G146" s="34"/>
      <c r="H146" s="34"/>
      <c r="I146" s="34"/>
      <c r="J146" s="40" t="s">
        <v>226</v>
      </c>
      <c r="K146" s="41"/>
      <c r="L146" s="41"/>
      <c r="M146" s="41"/>
      <c r="N146" s="41">
        <f t="shared" si="40"/>
        <v>0</v>
      </c>
      <c r="O146" s="41"/>
      <c r="P146" s="41"/>
      <c r="Q146" s="41"/>
      <c r="R146" s="41"/>
      <c r="S146" s="41"/>
      <c r="T146" s="41"/>
      <c r="U146" s="42">
        <v>0</v>
      </c>
      <c r="V146" s="33"/>
      <c r="W146" s="43" t="s">
        <v>227</v>
      </c>
      <c r="X146" s="43"/>
      <c r="Y146" s="14" t="s">
        <v>33</v>
      </c>
    </row>
    <row r="147" spans="1:25" ht="16.5" thickTop="1" thickBot="1" x14ac:dyDescent="0.3">
      <c r="A147" s="43" t="s">
        <v>30</v>
      </c>
      <c r="B147" s="34" t="s">
        <v>47</v>
      </c>
      <c r="C147" s="34" t="s">
        <v>34</v>
      </c>
      <c r="D147" s="34" t="s">
        <v>34</v>
      </c>
      <c r="E147" s="34" t="s">
        <v>34</v>
      </c>
      <c r="F147" s="33" t="s">
        <v>62</v>
      </c>
      <c r="G147" s="34"/>
      <c r="H147" s="34"/>
      <c r="I147" s="34"/>
      <c r="J147" s="40" t="s">
        <v>228</v>
      </c>
      <c r="K147" s="41">
        <f>+K148</f>
        <v>0</v>
      </c>
      <c r="L147" s="41">
        <f>+L148</f>
        <v>0</v>
      </c>
      <c r="M147" s="41">
        <f>+M148</f>
        <v>0</v>
      </c>
      <c r="N147" s="41">
        <f t="shared" ref="N147:N210" si="71">K147+L147-M147</f>
        <v>0</v>
      </c>
      <c r="O147" s="41">
        <f t="shared" ref="O147:T147" si="72">+O148</f>
        <v>0</v>
      </c>
      <c r="P147" s="41">
        <f t="shared" si="72"/>
        <v>0</v>
      </c>
      <c r="Q147" s="41">
        <f t="shared" si="72"/>
        <v>0</v>
      </c>
      <c r="R147" s="41">
        <f t="shared" si="72"/>
        <v>0</v>
      </c>
      <c r="S147" s="41">
        <f>+S148</f>
        <v>0</v>
      </c>
      <c r="T147" s="41">
        <f t="shared" si="72"/>
        <v>0</v>
      </c>
      <c r="U147" s="42">
        <v>0</v>
      </c>
      <c r="V147" s="33"/>
      <c r="W147" s="43" t="s">
        <v>229</v>
      </c>
      <c r="X147" s="43"/>
      <c r="Y147" s="14" t="s">
        <v>33</v>
      </c>
    </row>
    <row r="148" spans="1:25" ht="16.5" thickTop="1" thickBot="1" x14ac:dyDescent="0.3">
      <c r="A148" s="43" t="s">
        <v>30</v>
      </c>
      <c r="B148" s="34" t="s">
        <v>47</v>
      </c>
      <c r="C148" s="34" t="s">
        <v>34</v>
      </c>
      <c r="D148" s="34" t="s">
        <v>34</v>
      </c>
      <c r="E148" s="34" t="s">
        <v>34</v>
      </c>
      <c r="F148" s="34" t="s">
        <v>62</v>
      </c>
      <c r="G148" s="33" t="s">
        <v>34</v>
      </c>
      <c r="H148" s="34"/>
      <c r="I148" s="34"/>
      <c r="J148" s="40" t="s">
        <v>230</v>
      </c>
      <c r="K148" s="36"/>
      <c r="L148" s="36"/>
      <c r="M148" s="36"/>
      <c r="N148" s="36">
        <f t="shared" si="71"/>
        <v>0</v>
      </c>
      <c r="O148" s="36"/>
      <c r="P148" s="36"/>
      <c r="Q148" s="36"/>
      <c r="R148" s="36"/>
      <c r="S148" s="36"/>
      <c r="T148" s="36"/>
      <c r="U148" s="42">
        <v>0</v>
      </c>
      <c r="V148" s="33"/>
      <c r="W148" s="43" t="s">
        <v>231</v>
      </c>
      <c r="X148" s="43"/>
      <c r="Y148" s="14" t="s">
        <v>33</v>
      </c>
    </row>
    <row r="149" spans="1:25" s="39" customFormat="1" ht="16.5" thickTop="1" thickBot="1" x14ac:dyDescent="0.3">
      <c r="A149" s="38" t="s">
        <v>30</v>
      </c>
      <c r="B149" s="33" t="s">
        <v>47</v>
      </c>
      <c r="C149" s="33" t="s">
        <v>34</v>
      </c>
      <c r="D149" s="33" t="s">
        <v>34</v>
      </c>
      <c r="E149" s="33" t="s">
        <v>47</v>
      </c>
      <c r="F149" s="33"/>
      <c r="G149" s="33"/>
      <c r="H149" s="34"/>
      <c r="I149" s="34"/>
      <c r="J149" s="35" t="s">
        <v>232</v>
      </c>
      <c r="K149" s="36">
        <f>+K150</f>
        <v>0</v>
      </c>
      <c r="L149" s="36">
        <f>+L150</f>
        <v>0</v>
      </c>
      <c r="M149" s="36">
        <f>+M150</f>
        <v>0</v>
      </c>
      <c r="N149" s="36">
        <f t="shared" si="71"/>
        <v>0</v>
      </c>
      <c r="O149" s="36">
        <f t="shared" ref="O149:T149" si="73">+O150</f>
        <v>0</v>
      </c>
      <c r="P149" s="36">
        <f t="shared" si="73"/>
        <v>0</v>
      </c>
      <c r="Q149" s="36">
        <f t="shared" si="73"/>
        <v>0</v>
      </c>
      <c r="R149" s="36">
        <f t="shared" si="73"/>
        <v>0</v>
      </c>
      <c r="S149" s="36">
        <f>+S150</f>
        <v>0</v>
      </c>
      <c r="T149" s="36">
        <f t="shared" si="73"/>
        <v>0</v>
      </c>
      <c r="U149" s="42">
        <v>0</v>
      </c>
      <c r="V149" s="33"/>
      <c r="W149" s="38" t="s">
        <v>233</v>
      </c>
      <c r="X149" s="38"/>
      <c r="Y149" s="14" t="s">
        <v>33</v>
      </c>
    </row>
    <row r="150" spans="1:25" ht="16.5" thickTop="1" thickBot="1" x14ac:dyDescent="0.3">
      <c r="A150" s="43" t="s">
        <v>30</v>
      </c>
      <c r="B150" s="34" t="s">
        <v>47</v>
      </c>
      <c r="C150" s="34" t="s">
        <v>34</v>
      </c>
      <c r="D150" s="34" t="s">
        <v>34</v>
      </c>
      <c r="E150" s="34" t="s">
        <v>47</v>
      </c>
      <c r="F150" s="33" t="s">
        <v>34</v>
      </c>
      <c r="G150" s="34"/>
      <c r="H150" s="34"/>
      <c r="I150" s="34"/>
      <c r="J150" s="40" t="s">
        <v>234</v>
      </c>
      <c r="K150" s="41"/>
      <c r="L150" s="41"/>
      <c r="M150" s="41"/>
      <c r="N150" s="41">
        <f t="shared" si="71"/>
        <v>0</v>
      </c>
      <c r="O150" s="41"/>
      <c r="P150" s="41"/>
      <c r="Q150" s="41"/>
      <c r="R150" s="41"/>
      <c r="S150" s="41"/>
      <c r="T150" s="41"/>
      <c r="U150" s="42">
        <v>0</v>
      </c>
      <c r="V150" s="33"/>
      <c r="W150" s="43" t="s">
        <v>235</v>
      </c>
      <c r="X150" s="43"/>
      <c r="Y150" s="14" t="s">
        <v>33</v>
      </c>
    </row>
    <row r="151" spans="1:25" s="39" customFormat="1" ht="22.5" customHeight="1" thickTop="1" thickBot="1" x14ac:dyDescent="0.3">
      <c r="A151" s="21" t="s">
        <v>30</v>
      </c>
      <c r="B151" s="22" t="s">
        <v>47</v>
      </c>
      <c r="C151" s="22" t="s">
        <v>47</v>
      </c>
      <c r="D151" s="22"/>
      <c r="E151" s="22"/>
      <c r="F151" s="22"/>
      <c r="G151" s="22"/>
      <c r="H151" s="23"/>
      <c r="I151" s="23"/>
      <c r="J151" s="24" t="s">
        <v>236</v>
      </c>
      <c r="K151" s="56">
        <f t="shared" ref="K151:R151" si="74">+K152+K153+K170+K186+K187</f>
        <v>51750000</v>
      </c>
      <c r="L151" s="56">
        <f t="shared" si="74"/>
        <v>0</v>
      </c>
      <c r="M151" s="56">
        <f t="shared" si="74"/>
        <v>0</v>
      </c>
      <c r="N151" s="56">
        <f t="shared" si="74"/>
        <v>51750000</v>
      </c>
      <c r="O151" s="56">
        <f t="shared" si="74"/>
        <v>0</v>
      </c>
      <c r="P151" s="56">
        <f t="shared" si="74"/>
        <v>46575000</v>
      </c>
      <c r="Q151" s="56">
        <f>+Q152+Q153+Q170+Q186+Q187</f>
        <v>5175000</v>
      </c>
      <c r="R151" s="56" t="e">
        <f t="shared" si="74"/>
        <v>#REF!</v>
      </c>
      <c r="S151" s="56">
        <f>+S152+S153+S170+S186+S187</f>
        <v>20951772.899999999</v>
      </c>
      <c r="T151" s="56">
        <f>+T152+T153+T170+T186+T187</f>
        <v>10475886.449999999</v>
      </c>
      <c r="U151" s="26">
        <f t="shared" ref="U151:U163" si="75">T151/S151</f>
        <v>0.5</v>
      </c>
      <c r="V151" s="22"/>
      <c r="W151" s="22" t="s">
        <v>237</v>
      </c>
      <c r="X151" s="22"/>
      <c r="Y151" s="14" t="s">
        <v>33</v>
      </c>
    </row>
    <row r="152" spans="1:25" s="39" customFormat="1" ht="22.5" customHeight="1" thickTop="1" thickBot="1" x14ac:dyDescent="0.3">
      <c r="A152" s="27" t="s">
        <v>30</v>
      </c>
      <c r="B152" s="28" t="s">
        <v>47</v>
      </c>
      <c r="C152" s="28" t="s">
        <v>47</v>
      </c>
      <c r="D152" s="28" t="s">
        <v>34</v>
      </c>
      <c r="E152" s="28"/>
      <c r="F152" s="28"/>
      <c r="G152" s="28"/>
      <c r="H152" s="29"/>
      <c r="I152" s="29"/>
      <c r="J152" s="30" t="s">
        <v>238</v>
      </c>
      <c r="K152" s="51"/>
      <c r="L152" s="51"/>
      <c r="M152" s="51"/>
      <c r="N152" s="51">
        <f t="shared" si="71"/>
        <v>0</v>
      </c>
      <c r="O152" s="51"/>
      <c r="P152" s="51"/>
      <c r="Q152" s="51"/>
      <c r="R152" s="51"/>
      <c r="S152" s="51"/>
      <c r="T152" s="51"/>
      <c r="U152" s="42">
        <v>0</v>
      </c>
      <c r="V152" s="28"/>
      <c r="W152" s="27" t="s">
        <v>239</v>
      </c>
      <c r="X152" s="27"/>
      <c r="Y152" s="14" t="s">
        <v>33</v>
      </c>
    </row>
    <row r="153" spans="1:25" s="39" customFormat="1" ht="22.5" customHeight="1" thickTop="1" thickBot="1" x14ac:dyDescent="0.3">
      <c r="A153" s="27" t="s">
        <v>30</v>
      </c>
      <c r="B153" s="28" t="s">
        <v>47</v>
      </c>
      <c r="C153" s="28" t="s">
        <v>47</v>
      </c>
      <c r="D153" s="28" t="s">
        <v>47</v>
      </c>
      <c r="E153" s="28"/>
      <c r="F153" s="28"/>
      <c r="G153" s="28"/>
      <c r="H153" s="29"/>
      <c r="I153" s="29"/>
      <c r="J153" s="30" t="s">
        <v>240</v>
      </c>
      <c r="K153" s="51">
        <f>K154</f>
        <v>51750000</v>
      </c>
      <c r="L153" s="51">
        <f t="shared" ref="L153:N153" si="76">L154</f>
        <v>0</v>
      </c>
      <c r="M153" s="51">
        <f t="shared" si="76"/>
        <v>0</v>
      </c>
      <c r="N153" s="51">
        <f t="shared" si="76"/>
        <v>51750000</v>
      </c>
      <c r="O153" s="51">
        <f t="shared" ref="O153" si="77">+O154+O155+O158+O164+O165+O166+O167+O168</f>
        <v>0</v>
      </c>
      <c r="P153" s="51">
        <f>P154</f>
        <v>46575000</v>
      </c>
      <c r="Q153" s="51">
        <f>Q154</f>
        <v>5175000</v>
      </c>
      <c r="R153" s="51" t="e">
        <f>+R154+R155+R158+R164+R165+R166+R167+#REF!+R168</f>
        <v>#REF!</v>
      </c>
      <c r="S153" s="51">
        <f>+S154+S155+S158+S164+S165+S166+S167+S168</f>
        <v>20951772.899999999</v>
      </c>
      <c r="T153" s="51">
        <f>+T154+T155+T164+T165+T166+T167+T168</f>
        <v>10475886.449999999</v>
      </c>
      <c r="U153" s="32">
        <f t="shared" si="75"/>
        <v>0.5</v>
      </c>
      <c r="V153" s="28"/>
      <c r="W153" s="27" t="s">
        <v>241</v>
      </c>
      <c r="X153" s="27"/>
      <c r="Y153" s="14" t="s">
        <v>33</v>
      </c>
    </row>
    <row r="154" spans="1:25" s="39" customFormat="1" ht="22.5" customHeight="1" thickTop="1" thickBot="1" x14ac:dyDescent="0.3">
      <c r="A154" s="38" t="s">
        <v>30</v>
      </c>
      <c r="B154" s="33" t="s">
        <v>47</v>
      </c>
      <c r="C154" s="33" t="s">
        <v>47</v>
      </c>
      <c r="D154" s="33" t="s">
        <v>47</v>
      </c>
      <c r="E154" s="33" t="s">
        <v>34</v>
      </c>
      <c r="F154" s="33"/>
      <c r="G154" s="33"/>
      <c r="H154" s="34"/>
      <c r="I154" s="34"/>
      <c r="J154" s="35" t="s">
        <v>242</v>
      </c>
      <c r="K154" s="48">
        <f t="shared" ref="K154:R154" si="78">+K155+K156+K157+K158+K164+K165+K170</f>
        <v>51750000</v>
      </c>
      <c r="L154" s="48">
        <f>+L155+L156+L157+L158+L164+L165+L170</f>
        <v>0</v>
      </c>
      <c r="M154" s="48">
        <f>+M155+M156+M157+M158+M164+M165+M170</f>
        <v>0</v>
      </c>
      <c r="N154" s="48">
        <f t="shared" si="71"/>
        <v>51750000</v>
      </c>
      <c r="O154" s="48">
        <f t="shared" si="78"/>
        <v>0</v>
      </c>
      <c r="P154" s="48">
        <f t="shared" si="78"/>
        <v>46575000</v>
      </c>
      <c r="Q154" s="48">
        <f t="shared" si="78"/>
        <v>5175000</v>
      </c>
      <c r="R154" s="48">
        <f t="shared" si="78"/>
        <v>0</v>
      </c>
      <c r="S154" s="48">
        <f>+S155+S156+S157+S158+S164+S165+S170</f>
        <v>10475886.449999999</v>
      </c>
      <c r="T154" s="48">
        <f>+T155+T156+T157+T158+T164+T165+T170</f>
        <v>10475886.449999999</v>
      </c>
      <c r="U154" s="37">
        <f t="shared" si="75"/>
        <v>1</v>
      </c>
      <c r="V154" s="38"/>
      <c r="W154" s="38" t="s">
        <v>243</v>
      </c>
      <c r="X154" s="38"/>
      <c r="Y154" s="14" t="s">
        <v>33</v>
      </c>
    </row>
    <row r="155" spans="1:25" ht="22.5" customHeight="1" thickTop="1" thickBot="1" x14ac:dyDescent="0.3">
      <c r="A155" s="43" t="s">
        <v>30</v>
      </c>
      <c r="B155" s="34" t="s">
        <v>47</v>
      </c>
      <c r="C155" s="34" t="s">
        <v>47</v>
      </c>
      <c r="D155" s="34" t="s">
        <v>47</v>
      </c>
      <c r="E155" s="34" t="s">
        <v>34</v>
      </c>
      <c r="F155" s="33" t="s">
        <v>34</v>
      </c>
      <c r="G155" s="34"/>
      <c r="H155" s="34"/>
      <c r="I155" s="34"/>
      <c r="J155" s="35" t="s">
        <v>244</v>
      </c>
      <c r="K155" s="49"/>
      <c r="L155" s="49"/>
      <c r="M155" s="49"/>
      <c r="N155" s="49">
        <f t="shared" si="71"/>
        <v>0</v>
      </c>
      <c r="O155" s="49"/>
      <c r="P155" s="49"/>
      <c r="Q155" s="49"/>
      <c r="R155" s="49"/>
      <c r="S155" s="49"/>
      <c r="T155" s="49"/>
      <c r="U155" s="42">
        <v>0</v>
      </c>
      <c r="V155" s="43"/>
      <c r="W155" s="43"/>
      <c r="X155" s="43"/>
      <c r="Y155" s="14" t="s">
        <v>33</v>
      </c>
    </row>
    <row r="156" spans="1:25" ht="22.5" customHeight="1" thickTop="1" thickBot="1" x14ac:dyDescent="0.3">
      <c r="A156" s="43" t="s">
        <v>30</v>
      </c>
      <c r="B156" s="34" t="s">
        <v>47</v>
      </c>
      <c r="C156" s="34" t="s">
        <v>47</v>
      </c>
      <c r="D156" s="34" t="s">
        <v>47</v>
      </c>
      <c r="E156" s="34" t="s">
        <v>34</v>
      </c>
      <c r="F156" s="34" t="s">
        <v>34</v>
      </c>
      <c r="G156" s="33" t="s">
        <v>34</v>
      </c>
      <c r="H156" s="34"/>
      <c r="I156" s="34"/>
      <c r="J156" s="40" t="s">
        <v>245</v>
      </c>
      <c r="K156" s="49"/>
      <c r="L156" s="49"/>
      <c r="M156" s="49"/>
      <c r="N156" s="49">
        <f t="shared" si="71"/>
        <v>0</v>
      </c>
      <c r="O156" s="49"/>
      <c r="P156" s="49"/>
      <c r="Q156" s="49"/>
      <c r="R156" s="49"/>
      <c r="S156" s="49"/>
      <c r="T156" s="49"/>
      <c r="U156" s="42">
        <v>0</v>
      </c>
      <c r="V156" s="43"/>
      <c r="W156" s="43"/>
      <c r="X156" s="43"/>
      <c r="Y156" s="14" t="s">
        <v>33</v>
      </c>
    </row>
    <row r="157" spans="1:25" ht="22.5" customHeight="1" thickTop="1" thickBot="1" x14ac:dyDescent="0.3">
      <c r="A157" s="43" t="s">
        <v>30</v>
      </c>
      <c r="B157" s="34" t="s">
        <v>47</v>
      </c>
      <c r="C157" s="34" t="s">
        <v>47</v>
      </c>
      <c r="D157" s="34" t="s">
        <v>47</v>
      </c>
      <c r="E157" s="34" t="s">
        <v>34</v>
      </c>
      <c r="F157" s="33" t="s">
        <v>47</v>
      </c>
      <c r="G157" s="34"/>
      <c r="H157" s="34"/>
      <c r="I157" s="34"/>
      <c r="J157" s="35" t="s">
        <v>246</v>
      </c>
      <c r="K157" s="49"/>
      <c r="L157" s="49"/>
      <c r="M157" s="49"/>
      <c r="N157" s="49">
        <f t="shared" si="71"/>
        <v>0</v>
      </c>
      <c r="O157" s="49"/>
      <c r="P157" s="49"/>
      <c r="Q157" s="49"/>
      <c r="R157" s="49"/>
      <c r="S157" s="49"/>
      <c r="T157" s="49"/>
      <c r="U157" s="42">
        <v>0</v>
      </c>
      <c r="V157" s="43"/>
      <c r="W157" s="43"/>
      <c r="X157" s="43"/>
      <c r="Y157" s="14" t="s">
        <v>33</v>
      </c>
    </row>
    <row r="158" spans="1:25" ht="22.5" customHeight="1" thickTop="1" thickBot="1" x14ac:dyDescent="0.3">
      <c r="A158" s="43" t="s">
        <v>30</v>
      </c>
      <c r="B158" s="34" t="s">
        <v>47</v>
      </c>
      <c r="C158" s="34" t="s">
        <v>47</v>
      </c>
      <c r="D158" s="34" t="s">
        <v>47</v>
      </c>
      <c r="E158" s="34" t="s">
        <v>34</v>
      </c>
      <c r="F158" s="33" t="s">
        <v>62</v>
      </c>
      <c r="G158" s="34"/>
      <c r="H158" s="34"/>
      <c r="I158" s="34"/>
      <c r="J158" s="35" t="s">
        <v>247</v>
      </c>
      <c r="K158" s="48">
        <f>SUM(K159:K163)</f>
        <v>51750000</v>
      </c>
      <c r="L158" s="48">
        <f>SUM(L159:L163)</f>
        <v>0</v>
      </c>
      <c r="M158" s="48">
        <f>SUM(M159:M163)</f>
        <v>0</v>
      </c>
      <c r="N158" s="48">
        <f t="shared" si="71"/>
        <v>51750000</v>
      </c>
      <c r="O158" s="48">
        <f t="shared" ref="O158:T158" si="79">SUM(O159:O163)</f>
        <v>0</v>
      </c>
      <c r="P158" s="48">
        <f t="shared" si="79"/>
        <v>46575000</v>
      </c>
      <c r="Q158" s="48">
        <f t="shared" si="79"/>
        <v>5175000</v>
      </c>
      <c r="R158" s="48">
        <f t="shared" si="79"/>
        <v>0</v>
      </c>
      <c r="S158" s="48">
        <f>SUM(S159:S163)</f>
        <v>10475886.449999999</v>
      </c>
      <c r="T158" s="48">
        <f t="shared" si="79"/>
        <v>10475886.449999999</v>
      </c>
      <c r="U158" s="37">
        <f>T158/S158</f>
        <v>1</v>
      </c>
      <c r="V158" s="43"/>
      <c r="W158" s="43"/>
      <c r="X158" s="43"/>
      <c r="Y158" s="14" t="s">
        <v>33</v>
      </c>
    </row>
    <row r="159" spans="1:25" ht="22.5" customHeight="1" thickTop="1" thickBot="1" x14ac:dyDescent="0.3">
      <c r="A159" s="43" t="s">
        <v>30</v>
      </c>
      <c r="B159" s="34" t="s">
        <v>47</v>
      </c>
      <c r="C159" s="34" t="s">
        <v>47</v>
      </c>
      <c r="D159" s="34" t="s">
        <v>47</v>
      </c>
      <c r="E159" s="34" t="s">
        <v>34</v>
      </c>
      <c r="F159" s="34" t="s">
        <v>62</v>
      </c>
      <c r="G159" s="33" t="s">
        <v>34</v>
      </c>
      <c r="H159" s="34"/>
      <c r="I159" s="34"/>
      <c r="J159" s="40" t="s">
        <v>248</v>
      </c>
      <c r="K159" s="49">
        <v>10350000</v>
      </c>
      <c r="L159" s="49"/>
      <c r="M159" s="49"/>
      <c r="N159" s="49">
        <f t="shared" si="71"/>
        <v>10350000</v>
      </c>
      <c r="O159" s="49"/>
      <c r="P159" s="49">
        <v>9315000</v>
      </c>
      <c r="Q159" s="49">
        <f>N159*10%</f>
        <v>1035000</v>
      </c>
      <c r="R159" s="49"/>
      <c r="S159" s="49">
        <v>257207</v>
      </c>
      <c r="T159" s="49">
        <v>257207</v>
      </c>
      <c r="U159" s="42">
        <f t="shared" si="75"/>
        <v>1</v>
      </c>
      <c r="V159" s="43"/>
      <c r="W159" s="43"/>
      <c r="X159" s="43"/>
      <c r="Y159" s="14" t="s">
        <v>33</v>
      </c>
    </row>
    <row r="160" spans="1:25" ht="22.5" customHeight="1" thickTop="1" thickBot="1" x14ac:dyDescent="0.3">
      <c r="A160" s="43" t="s">
        <v>30</v>
      </c>
      <c r="B160" s="34" t="s">
        <v>47</v>
      </c>
      <c r="C160" s="34" t="s">
        <v>47</v>
      </c>
      <c r="D160" s="34" t="s">
        <v>47</v>
      </c>
      <c r="E160" s="34" t="s">
        <v>34</v>
      </c>
      <c r="F160" s="34" t="s">
        <v>62</v>
      </c>
      <c r="G160" s="33" t="s">
        <v>47</v>
      </c>
      <c r="H160" s="34"/>
      <c r="I160" s="34"/>
      <c r="J160" s="40" t="s">
        <v>249</v>
      </c>
      <c r="K160" s="49">
        <v>10350000</v>
      </c>
      <c r="L160" s="49"/>
      <c r="M160" s="49"/>
      <c r="N160" s="49">
        <f t="shared" si="71"/>
        <v>10350000</v>
      </c>
      <c r="O160" s="49"/>
      <c r="P160" s="49">
        <v>9315000</v>
      </c>
      <c r="Q160" s="49">
        <f>N160*10%</f>
        <v>1035000</v>
      </c>
      <c r="R160" s="49"/>
      <c r="S160" s="49">
        <v>209588</v>
      </c>
      <c r="T160" s="49">
        <v>209588</v>
      </c>
      <c r="U160" s="42">
        <f t="shared" si="75"/>
        <v>1</v>
      </c>
      <c r="V160" s="43"/>
      <c r="W160" s="43"/>
      <c r="X160" s="43"/>
      <c r="Y160" s="14" t="s">
        <v>33</v>
      </c>
    </row>
    <row r="161" spans="1:25" ht="22.5" customHeight="1" thickTop="1" thickBot="1" x14ac:dyDescent="0.3">
      <c r="A161" s="43" t="s">
        <v>30</v>
      </c>
      <c r="B161" s="34" t="s">
        <v>47</v>
      </c>
      <c r="C161" s="34" t="s">
        <v>47</v>
      </c>
      <c r="D161" s="34" t="s">
        <v>47</v>
      </c>
      <c r="E161" s="34" t="s">
        <v>34</v>
      </c>
      <c r="F161" s="34" t="s">
        <v>62</v>
      </c>
      <c r="G161" s="33" t="s">
        <v>62</v>
      </c>
      <c r="H161" s="34"/>
      <c r="I161" s="34"/>
      <c r="J161" s="40" t="s">
        <v>250</v>
      </c>
      <c r="K161" s="49">
        <v>0</v>
      </c>
      <c r="L161" s="49"/>
      <c r="M161" s="49"/>
      <c r="N161" s="49">
        <f t="shared" si="71"/>
        <v>0</v>
      </c>
      <c r="O161" s="49"/>
      <c r="P161" s="49">
        <f t="shared" ref="P161" si="80">N161</f>
        <v>0</v>
      </c>
      <c r="Q161" s="49">
        <v>0</v>
      </c>
      <c r="R161" s="49"/>
      <c r="S161" s="49"/>
      <c r="T161" s="49"/>
      <c r="U161" s="42">
        <v>0</v>
      </c>
      <c r="V161" s="43"/>
      <c r="W161" s="43"/>
      <c r="X161" s="43"/>
      <c r="Y161" s="14" t="s">
        <v>33</v>
      </c>
    </row>
    <row r="162" spans="1:25" ht="22.5" customHeight="1" thickTop="1" thickBot="1" x14ac:dyDescent="0.3">
      <c r="A162" s="43" t="s">
        <v>30</v>
      </c>
      <c r="B162" s="34" t="s">
        <v>47</v>
      </c>
      <c r="C162" s="34" t="s">
        <v>47</v>
      </c>
      <c r="D162" s="34" t="s">
        <v>47</v>
      </c>
      <c r="E162" s="34" t="s">
        <v>34</v>
      </c>
      <c r="F162" s="34" t="s">
        <v>62</v>
      </c>
      <c r="G162" s="33" t="s">
        <v>66</v>
      </c>
      <c r="H162" s="34"/>
      <c r="I162" s="34"/>
      <c r="J162" s="40" t="s">
        <v>251</v>
      </c>
      <c r="K162" s="49">
        <v>0</v>
      </c>
      <c r="L162" s="49"/>
      <c r="M162" s="49"/>
      <c r="N162" s="49">
        <f t="shared" si="71"/>
        <v>0</v>
      </c>
      <c r="O162" s="49"/>
      <c r="P162" s="49"/>
      <c r="Q162" s="49">
        <v>0</v>
      </c>
      <c r="R162" s="49"/>
      <c r="S162" s="49"/>
      <c r="T162" s="49"/>
      <c r="U162" s="42">
        <v>0</v>
      </c>
      <c r="V162" s="43"/>
      <c r="W162" s="43"/>
      <c r="X162" s="43"/>
      <c r="Y162" s="14" t="s">
        <v>33</v>
      </c>
    </row>
    <row r="163" spans="1:25" ht="16.5" thickTop="1" thickBot="1" x14ac:dyDescent="0.3">
      <c r="A163" s="43" t="s">
        <v>30</v>
      </c>
      <c r="B163" s="34" t="s">
        <v>47</v>
      </c>
      <c r="C163" s="34" t="s">
        <v>47</v>
      </c>
      <c r="D163" s="34" t="s">
        <v>47</v>
      </c>
      <c r="E163" s="34" t="s">
        <v>34</v>
      </c>
      <c r="F163" s="34" t="s">
        <v>62</v>
      </c>
      <c r="G163" s="33" t="s">
        <v>114</v>
      </c>
      <c r="H163" s="34"/>
      <c r="I163" s="34"/>
      <c r="J163" s="40" t="s">
        <v>252</v>
      </c>
      <c r="K163" s="49">
        <v>31050000</v>
      </c>
      <c r="L163" s="49"/>
      <c r="M163" s="49"/>
      <c r="N163" s="49">
        <f t="shared" si="71"/>
        <v>31050000</v>
      </c>
      <c r="O163" s="49"/>
      <c r="P163" s="49">
        <v>27945000</v>
      </c>
      <c r="Q163" s="49">
        <f>N163*10%</f>
        <v>3105000</v>
      </c>
      <c r="R163" s="49"/>
      <c r="S163" s="49">
        <v>10009091.449999999</v>
      </c>
      <c r="T163" s="49">
        <v>10009091.449999999</v>
      </c>
      <c r="U163" s="42">
        <f t="shared" si="75"/>
        <v>1</v>
      </c>
      <c r="V163" s="43"/>
      <c r="W163" s="43"/>
      <c r="X163" s="43"/>
      <c r="Y163" s="14" t="s">
        <v>33</v>
      </c>
    </row>
    <row r="164" spans="1:25" ht="16.5" thickTop="1" thickBot="1" x14ac:dyDescent="0.3">
      <c r="A164" s="43" t="s">
        <v>30</v>
      </c>
      <c r="B164" s="34" t="s">
        <v>47</v>
      </c>
      <c r="C164" s="34" t="s">
        <v>47</v>
      </c>
      <c r="D164" s="34" t="s">
        <v>47</v>
      </c>
      <c r="E164" s="34" t="s">
        <v>34</v>
      </c>
      <c r="F164" s="33" t="s">
        <v>66</v>
      </c>
      <c r="G164" s="34"/>
      <c r="H164" s="34"/>
      <c r="I164" s="34"/>
      <c r="J164" s="35" t="s">
        <v>253</v>
      </c>
      <c r="K164" s="48"/>
      <c r="L164" s="48"/>
      <c r="M164" s="48"/>
      <c r="N164" s="48">
        <f t="shared" si="71"/>
        <v>0</v>
      </c>
      <c r="O164" s="48"/>
      <c r="P164" s="48"/>
      <c r="Q164" s="48"/>
      <c r="R164" s="48"/>
      <c r="S164" s="48"/>
      <c r="T164" s="48"/>
      <c r="U164" s="42">
        <v>0</v>
      </c>
      <c r="V164" s="43"/>
      <c r="W164" s="43"/>
      <c r="X164" s="43"/>
      <c r="Y164" s="14" t="s">
        <v>33</v>
      </c>
    </row>
    <row r="165" spans="1:25" ht="16.5" thickTop="1" thickBot="1" x14ac:dyDescent="0.3">
      <c r="A165" s="43" t="s">
        <v>30</v>
      </c>
      <c r="B165" s="34" t="s">
        <v>47</v>
      </c>
      <c r="C165" s="34" t="s">
        <v>47</v>
      </c>
      <c r="D165" s="34" t="s">
        <v>47</v>
      </c>
      <c r="E165" s="34" t="s">
        <v>34</v>
      </c>
      <c r="F165" s="33" t="s">
        <v>114</v>
      </c>
      <c r="G165" s="34"/>
      <c r="H165" s="34"/>
      <c r="I165" s="34"/>
      <c r="J165" s="35" t="s">
        <v>254</v>
      </c>
      <c r="K165" s="48"/>
      <c r="L165" s="48"/>
      <c r="M165" s="48"/>
      <c r="N165" s="48">
        <f t="shared" si="71"/>
        <v>0</v>
      </c>
      <c r="O165" s="48"/>
      <c r="P165" s="48"/>
      <c r="Q165" s="48"/>
      <c r="R165" s="48"/>
      <c r="S165" s="48"/>
      <c r="T165" s="48"/>
      <c r="U165" s="42">
        <v>0</v>
      </c>
      <c r="V165" s="43"/>
      <c r="W165" s="43"/>
      <c r="X165" s="43"/>
      <c r="Y165" s="14" t="s">
        <v>33</v>
      </c>
    </row>
    <row r="166" spans="1:25" ht="16.5" thickTop="1" thickBot="1" x14ac:dyDescent="0.3">
      <c r="A166" s="43" t="s">
        <v>30</v>
      </c>
      <c r="B166" s="34" t="s">
        <v>47</v>
      </c>
      <c r="C166" s="34" t="s">
        <v>47</v>
      </c>
      <c r="D166" s="34" t="s">
        <v>47</v>
      </c>
      <c r="E166" s="34" t="s">
        <v>34</v>
      </c>
      <c r="F166" s="33" t="s">
        <v>137</v>
      </c>
      <c r="G166" s="34"/>
      <c r="H166" s="34"/>
      <c r="I166" s="34"/>
      <c r="J166" s="35" t="s">
        <v>255</v>
      </c>
      <c r="K166" s="48"/>
      <c r="L166" s="48"/>
      <c r="M166" s="48"/>
      <c r="N166" s="48">
        <f t="shared" si="71"/>
        <v>0</v>
      </c>
      <c r="O166" s="48"/>
      <c r="P166" s="48"/>
      <c r="Q166" s="48"/>
      <c r="R166" s="48"/>
      <c r="S166" s="48"/>
      <c r="T166" s="48"/>
      <c r="U166" s="42">
        <v>0</v>
      </c>
      <c r="V166" s="43"/>
      <c r="W166" s="43"/>
      <c r="X166" s="43"/>
      <c r="Y166" s="14"/>
    </row>
    <row r="167" spans="1:25" ht="16.5" thickTop="1" thickBot="1" x14ac:dyDescent="0.3">
      <c r="A167" s="43" t="s">
        <v>30</v>
      </c>
      <c r="B167" s="34" t="s">
        <v>47</v>
      </c>
      <c r="C167" s="34" t="s">
        <v>47</v>
      </c>
      <c r="D167" s="34" t="s">
        <v>47</v>
      </c>
      <c r="E167" s="34" t="s">
        <v>34</v>
      </c>
      <c r="F167" s="33" t="s">
        <v>141</v>
      </c>
      <c r="G167" s="34"/>
      <c r="H167" s="34"/>
      <c r="I167" s="34"/>
      <c r="J167" s="35" t="s">
        <v>256</v>
      </c>
      <c r="K167" s="48"/>
      <c r="L167" s="48"/>
      <c r="M167" s="48"/>
      <c r="N167" s="48">
        <f t="shared" si="71"/>
        <v>0</v>
      </c>
      <c r="O167" s="48"/>
      <c r="P167" s="48"/>
      <c r="Q167" s="48"/>
      <c r="R167" s="48"/>
      <c r="S167" s="48"/>
      <c r="T167" s="48"/>
      <c r="U167" s="42">
        <v>0</v>
      </c>
      <c r="V167" s="43"/>
      <c r="W167" s="43"/>
      <c r="X167" s="43"/>
      <c r="Y167" s="14"/>
    </row>
    <row r="168" spans="1:25" ht="16.5" thickTop="1" thickBot="1" x14ac:dyDescent="0.3">
      <c r="A168" s="43" t="s">
        <v>30</v>
      </c>
      <c r="B168" s="34" t="s">
        <v>47</v>
      </c>
      <c r="C168" s="34" t="s">
        <v>47</v>
      </c>
      <c r="D168" s="34" t="s">
        <v>47</v>
      </c>
      <c r="E168" s="34" t="s">
        <v>34</v>
      </c>
      <c r="F168" s="34" t="s">
        <v>145</v>
      </c>
      <c r="G168" s="57"/>
      <c r="H168" s="58"/>
      <c r="I168" s="34"/>
      <c r="J168" s="35" t="s">
        <v>257</v>
      </c>
      <c r="K168" s="52">
        <f>+K169</f>
        <v>0</v>
      </c>
      <c r="L168" s="52">
        <f>+L169</f>
        <v>0</v>
      </c>
      <c r="M168" s="52">
        <f>+M169</f>
        <v>0</v>
      </c>
      <c r="N168" s="52">
        <f t="shared" si="71"/>
        <v>0</v>
      </c>
      <c r="O168" s="52">
        <f t="shared" ref="O168:T168" si="81">+O169</f>
        <v>0</v>
      </c>
      <c r="P168" s="52">
        <f t="shared" si="81"/>
        <v>0</v>
      </c>
      <c r="Q168" s="52">
        <f t="shared" si="81"/>
        <v>0</v>
      </c>
      <c r="R168" s="52">
        <f t="shared" si="81"/>
        <v>0</v>
      </c>
      <c r="S168" s="52">
        <f>+S169</f>
        <v>0</v>
      </c>
      <c r="T168" s="52">
        <f t="shared" si="81"/>
        <v>0</v>
      </c>
      <c r="U168" s="42">
        <v>0</v>
      </c>
      <c r="V168" s="43"/>
      <c r="W168" s="43"/>
      <c r="X168" s="43"/>
      <c r="Y168" s="14"/>
    </row>
    <row r="169" spans="1:25" ht="16.5" thickTop="1" thickBot="1" x14ac:dyDescent="0.3">
      <c r="A169" s="43" t="s">
        <v>30</v>
      </c>
      <c r="B169" s="34" t="s">
        <v>47</v>
      </c>
      <c r="C169" s="34" t="s">
        <v>47</v>
      </c>
      <c r="D169" s="34" t="s">
        <v>47</v>
      </c>
      <c r="E169" s="34" t="s">
        <v>34</v>
      </c>
      <c r="F169" s="34" t="s">
        <v>145</v>
      </c>
      <c r="G169" s="58" t="s">
        <v>34</v>
      </c>
      <c r="H169" s="58"/>
      <c r="I169" s="34"/>
      <c r="J169" s="40" t="s">
        <v>258</v>
      </c>
      <c r="K169" s="48"/>
      <c r="L169" s="48"/>
      <c r="M169" s="48"/>
      <c r="N169" s="48">
        <f t="shared" si="71"/>
        <v>0</v>
      </c>
      <c r="O169" s="48"/>
      <c r="P169" s="48"/>
      <c r="Q169" s="48"/>
      <c r="R169" s="48"/>
      <c r="S169" s="48"/>
      <c r="T169" s="48"/>
      <c r="U169" s="42">
        <v>0</v>
      </c>
      <c r="V169" s="43"/>
      <c r="W169" s="43"/>
      <c r="X169" s="43"/>
      <c r="Y169" s="14"/>
    </row>
    <row r="170" spans="1:25" s="39" customFormat="1" ht="16.5" thickTop="1" thickBot="1" x14ac:dyDescent="0.3">
      <c r="A170" s="27" t="s">
        <v>30</v>
      </c>
      <c r="B170" s="28" t="s">
        <v>47</v>
      </c>
      <c r="C170" s="28" t="s">
        <v>47</v>
      </c>
      <c r="D170" s="28" t="s">
        <v>62</v>
      </c>
      <c r="E170" s="28"/>
      <c r="F170" s="28"/>
      <c r="G170" s="28"/>
      <c r="H170" s="29"/>
      <c r="I170" s="29"/>
      <c r="J170" s="30" t="s">
        <v>259</v>
      </c>
      <c r="K170" s="51">
        <f>+K171+K175+K176+K177+K178+K179+K180+K181+K182+K183+K184+K185</f>
        <v>0</v>
      </c>
      <c r="L170" s="51">
        <f>+L171+L175+L176+L177+L178+L179+L180+L181+L182+L183+L184+L185</f>
        <v>0</v>
      </c>
      <c r="M170" s="51">
        <f>+M171+M175+M176+M177+M178+M179+M180+M181+M182+M183+M184+M185</f>
        <v>0</v>
      </c>
      <c r="N170" s="51">
        <f t="shared" si="71"/>
        <v>0</v>
      </c>
      <c r="O170" s="51">
        <f t="shared" ref="O170:T170" si="82">+O171+O175+O176+O177+O178+O179+O180+O181+O182+O183+O184+O185</f>
        <v>0</v>
      </c>
      <c r="P170" s="51">
        <f t="shared" si="82"/>
        <v>0</v>
      </c>
      <c r="Q170" s="51">
        <f t="shared" si="82"/>
        <v>0</v>
      </c>
      <c r="R170" s="51">
        <f t="shared" si="82"/>
        <v>0</v>
      </c>
      <c r="S170" s="51">
        <f>+S171+S175+S176+S177+S178+S179+S180+S181+S182+S183+S184+S185</f>
        <v>0</v>
      </c>
      <c r="T170" s="51">
        <f t="shared" si="82"/>
        <v>0</v>
      </c>
      <c r="U170" s="42">
        <v>0</v>
      </c>
      <c r="V170" s="28"/>
      <c r="W170" s="27"/>
      <c r="X170" s="27"/>
      <c r="Y170" s="14" t="s">
        <v>33</v>
      </c>
    </row>
    <row r="171" spans="1:25" s="39" customFormat="1" ht="16.5" thickTop="1" thickBot="1" x14ac:dyDescent="0.3">
      <c r="A171" s="38">
        <v>1</v>
      </c>
      <c r="B171" s="33" t="s">
        <v>47</v>
      </c>
      <c r="C171" s="33" t="s">
        <v>47</v>
      </c>
      <c r="D171" s="33" t="s">
        <v>62</v>
      </c>
      <c r="E171" s="33" t="s">
        <v>34</v>
      </c>
      <c r="F171" s="33"/>
      <c r="G171" s="33"/>
      <c r="H171" s="34"/>
      <c r="I171" s="34"/>
      <c r="J171" s="35" t="s">
        <v>260</v>
      </c>
      <c r="K171" s="52">
        <f>+K172+K173+K174</f>
        <v>0</v>
      </c>
      <c r="L171" s="52">
        <f>+L172+L173+L174</f>
        <v>0</v>
      </c>
      <c r="M171" s="52">
        <f>+M172+M173+M174</f>
        <v>0</v>
      </c>
      <c r="N171" s="52">
        <f t="shared" si="71"/>
        <v>0</v>
      </c>
      <c r="O171" s="52">
        <f t="shared" ref="O171:T171" si="83">+O172+O173+O174</f>
        <v>0</v>
      </c>
      <c r="P171" s="52">
        <f t="shared" si="83"/>
        <v>0</v>
      </c>
      <c r="Q171" s="52">
        <f t="shared" si="83"/>
        <v>0</v>
      </c>
      <c r="R171" s="52">
        <f t="shared" si="83"/>
        <v>0</v>
      </c>
      <c r="S171" s="52">
        <f>+S172+S173+S174</f>
        <v>0</v>
      </c>
      <c r="T171" s="52">
        <f t="shared" si="83"/>
        <v>0</v>
      </c>
      <c r="U171" s="42">
        <v>0</v>
      </c>
      <c r="V171" s="38"/>
      <c r="W171" s="38"/>
      <c r="X171" s="38"/>
      <c r="Y171" s="14"/>
    </row>
    <row r="172" spans="1:25" ht="16.5" thickTop="1" thickBot="1" x14ac:dyDescent="0.3">
      <c r="A172" s="43">
        <v>1</v>
      </c>
      <c r="B172" s="34" t="s">
        <v>47</v>
      </c>
      <c r="C172" s="34" t="s">
        <v>47</v>
      </c>
      <c r="D172" s="34" t="s">
        <v>62</v>
      </c>
      <c r="E172" s="34" t="s">
        <v>34</v>
      </c>
      <c r="F172" s="33" t="s">
        <v>34</v>
      </c>
      <c r="G172" s="34"/>
      <c r="H172" s="34"/>
      <c r="I172" s="34"/>
      <c r="J172" s="55" t="s">
        <v>261</v>
      </c>
      <c r="K172" s="52"/>
      <c r="L172" s="52"/>
      <c r="M172" s="52"/>
      <c r="N172" s="52">
        <f t="shared" si="71"/>
        <v>0</v>
      </c>
      <c r="O172" s="52"/>
      <c r="P172" s="52"/>
      <c r="Q172" s="52"/>
      <c r="R172" s="52"/>
      <c r="S172" s="52"/>
      <c r="T172" s="52"/>
      <c r="U172" s="42">
        <v>0</v>
      </c>
      <c r="V172" s="43"/>
      <c r="W172" s="43"/>
      <c r="X172" s="43"/>
      <c r="Y172" s="14"/>
    </row>
    <row r="173" spans="1:25" ht="16.5" thickTop="1" thickBot="1" x14ac:dyDescent="0.3">
      <c r="A173" s="43">
        <v>1</v>
      </c>
      <c r="B173" s="34" t="s">
        <v>47</v>
      </c>
      <c r="C173" s="34" t="s">
        <v>47</v>
      </c>
      <c r="D173" s="34" t="s">
        <v>62</v>
      </c>
      <c r="E173" s="34" t="s">
        <v>34</v>
      </c>
      <c r="F173" s="33" t="s">
        <v>47</v>
      </c>
      <c r="G173" s="34"/>
      <c r="H173" s="34"/>
      <c r="I173" s="34"/>
      <c r="J173" s="55" t="s">
        <v>262</v>
      </c>
      <c r="K173" s="52"/>
      <c r="L173" s="52"/>
      <c r="M173" s="52"/>
      <c r="N173" s="52">
        <f t="shared" si="71"/>
        <v>0</v>
      </c>
      <c r="O173" s="52"/>
      <c r="P173" s="52"/>
      <c r="Q173" s="52"/>
      <c r="R173" s="52"/>
      <c r="S173" s="52"/>
      <c r="T173" s="52"/>
      <c r="U173" s="42">
        <v>0</v>
      </c>
      <c r="V173" s="43"/>
      <c r="W173" s="43"/>
      <c r="X173" s="43"/>
      <c r="Y173" s="14"/>
    </row>
    <row r="174" spans="1:25" ht="16.5" thickTop="1" thickBot="1" x14ac:dyDescent="0.3">
      <c r="A174" s="43">
        <v>1</v>
      </c>
      <c r="B174" s="34" t="s">
        <v>47</v>
      </c>
      <c r="C174" s="34" t="s">
        <v>47</v>
      </c>
      <c r="D174" s="34" t="s">
        <v>62</v>
      </c>
      <c r="E174" s="34" t="s">
        <v>34</v>
      </c>
      <c r="F174" s="33" t="s">
        <v>62</v>
      </c>
      <c r="G174" s="34"/>
      <c r="H174" s="34"/>
      <c r="I174" s="34"/>
      <c r="J174" s="55" t="s">
        <v>263</v>
      </c>
      <c r="K174" s="52"/>
      <c r="L174" s="52"/>
      <c r="M174" s="52"/>
      <c r="N174" s="52">
        <f t="shared" si="71"/>
        <v>0</v>
      </c>
      <c r="O174" s="52"/>
      <c r="P174" s="52"/>
      <c r="Q174" s="52"/>
      <c r="R174" s="52"/>
      <c r="S174" s="52"/>
      <c r="T174" s="52"/>
      <c r="U174" s="42">
        <v>0</v>
      </c>
      <c r="V174" s="43"/>
      <c r="W174" s="43"/>
      <c r="X174" s="43"/>
      <c r="Y174" s="14"/>
    </row>
    <row r="175" spans="1:25" s="39" customFormat="1" ht="16.5" thickTop="1" thickBot="1" x14ac:dyDescent="0.3">
      <c r="A175" s="38">
        <v>1</v>
      </c>
      <c r="B175" s="33" t="s">
        <v>47</v>
      </c>
      <c r="C175" s="33" t="s">
        <v>47</v>
      </c>
      <c r="D175" s="33" t="s">
        <v>62</v>
      </c>
      <c r="E175" s="33" t="s">
        <v>47</v>
      </c>
      <c r="F175" s="33"/>
      <c r="G175" s="33"/>
      <c r="H175" s="34"/>
      <c r="I175" s="34"/>
      <c r="J175" s="35" t="s">
        <v>264</v>
      </c>
      <c r="K175" s="48"/>
      <c r="L175" s="48"/>
      <c r="M175" s="48"/>
      <c r="N175" s="48">
        <f t="shared" si="71"/>
        <v>0</v>
      </c>
      <c r="O175" s="48"/>
      <c r="P175" s="48"/>
      <c r="Q175" s="48"/>
      <c r="R175" s="48"/>
      <c r="S175" s="48"/>
      <c r="T175" s="48"/>
      <c r="U175" s="42">
        <v>0</v>
      </c>
      <c r="V175" s="38"/>
      <c r="W175" s="38"/>
      <c r="X175" s="38"/>
      <c r="Y175" s="14" t="s">
        <v>33</v>
      </c>
    </row>
    <row r="176" spans="1:25" s="39" customFormat="1" ht="16.5" thickTop="1" thickBot="1" x14ac:dyDescent="0.3">
      <c r="A176" s="38" t="s">
        <v>30</v>
      </c>
      <c r="B176" s="33" t="s">
        <v>47</v>
      </c>
      <c r="C176" s="33" t="s">
        <v>47</v>
      </c>
      <c r="D176" s="33" t="s">
        <v>62</v>
      </c>
      <c r="E176" s="33" t="s">
        <v>62</v>
      </c>
      <c r="F176" s="33"/>
      <c r="G176" s="33"/>
      <c r="H176" s="34"/>
      <c r="I176" s="34"/>
      <c r="J176" s="35" t="s">
        <v>265</v>
      </c>
      <c r="K176" s="48"/>
      <c r="L176" s="48"/>
      <c r="M176" s="48"/>
      <c r="N176" s="48">
        <f t="shared" si="71"/>
        <v>0</v>
      </c>
      <c r="O176" s="48"/>
      <c r="P176" s="48"/>
      <c r="Q176" s="48"/>
      <c r="R176" s="48"/>
      <c r="S176" s="48"/>
      <c r="T176" s="48"/>
      <c r="U176" s="42">
        <v>0</v>
      </c>
      <c r="V176" s="38"/>
      <c r="W176" s="38"/>
      <c r="X176" s="38"/>
      <c r="Y176" s="14" t="s">
        <v>33</v>
      </c>
    </row>
    <row r="177" spans="1:25" s="39" customFormat="1" ht="16.5" thickTop="1" thickBot="1" x14ac:dyDescent="0.3">
      <c r="A177" s="38" t="s">
        <v>30</v>
      </c>
      <c r="B177" s="33" t="s">
        <v>47</v>
      </c>
      <c r="C177" s="33" t="s">
        <v>47</v>
      </c>
      <c r="D177" s="33" t="s">
        <v>62</v>
      </c>
      <c r="E177" s="33" t="s">
        <v>66</v>
      </c>
      <c r="F177" s="33"/>
      <c r="G177" s="33"/>
      <c r="H177" s="34"/>
      <c r="I177" s="34"/>
      <c r="J177" s="35" t="s">
        <v>266</v>
      </c>
      <c r="K177" s="48"/>
      <c r="L177" s="48"/>
      <c r="M177" s="48"/>
      <c r="N177" s="48">
        <f t="shared" si="71"/>
        <v>0</v>
      </c>
      <c r="O177" s="48"/>
      <c r="P177" s="48"/>
      <c r="Q177" s="48"/>
      <c r="R177" s="48"/>
      <c r="S177" s="48"/>
      <c r="T177" s="48"/>
      <c r="U177" s="42">
        <v>0</v>
      </c>
      <c r="V177" s="38"/>
      <c r="W177" s="38"/>
      <c r="X177" s="38"/>
      <c r="Y177" s="14" t="s">
        <v>33</v>
      </c>
    </row>
    <row r="178" spans="1:25" s="39" customFormat="1" ht="16.5" thickTop="1" thickBot="1" x14ac:dyDescent="0.3">
      <c r="A178" s="38" t="s">
        <v>30</v>
      </c>
      <c r="B178" s="33" t="s">
        <v>47</v>
      </c>
      <c r="C178" s="33" t="s">
        <v>47</v>
      </c>
      <c r="D178" s="33" t="s">
        <v>62</v>
      </c>
      <c r="E178" s="33" t="s">
        <v>114</v>
      </c>
      <c r="F178" s="33"/>
      <c r="G178" s="33"/>
      <c r="H178" s="34"/>
      <c r="I178" s="34"/>
      <c r="J178" s="35" t="s">
        <v>267</v>
      </c>
      <c r="K178" s="48"/>
      <c r="L178" s="48"/>
      <c r="M178" s="48"/>
      <c r="N178" s="48">
        <f t="shared" si="71"/>
        <v>0</v>
      </c>
      <c r="O178" s="48"/>
      <c r="P178" s="48"/>
      <c r="Q178" s="48"/>
      <c r="R178" s="48"/>
      <c r="S178" s="48"/>
      <c r="T178" s="48"/>
      <c r="U178" s="42">
        <v>0</v>
      </c>
      <c r="V178" s="38"/>
      <c r="W178" s="38"/>
      <c r="X178" s="38"/>
      <c r="Y178" s="14" t="s">
        <v>33</v>
      </c>
    </row>
    <row r="179" spans="1:25" s="39" customFormat="1" ht="16.5" thickTop="1" thickBot="1" x14ac:dyDescent="0.3">
      <c r="A179" s="38" t="s">
        <v>30</v>
      </c>
      <c r="B179" s="33" t="s">
        <v>47</v>
      </c>
      <c r="C179" s="33" t="s">
        <v>47</v>
      </c>
      <c r="D179" s="33" t="s">
        <v>62</v>
      </c>
      <c r="E179" s="33" t="s">
        <v>137</v>
      </c>
      <c r="F179" s="33"/>
      <c r="G179" s="33"/>
      <c r="H179" s="34"/>
      <c r="I179" s="34"/>
      <c r="J179" s="35" t="s">
        <v>268</v>
      </c>
      <c r="K179" s="48"/>
      <c r="L179" s="48"/>
      <c r="M179" s="48"/>
      <c r="N179" s="48">
        <f t="shared" si="71"/>
        <v>0</v>
      </c>
      <c r="O179" s="48"/>
      <c r="P179" s="48"/>
      <c r="Q179" s="48"/>
      <c r="R179" s="48"/>
      <c r="S179" s="48"/>
      <c r="T179" s="48"/>
      <c r="U179" s="42">
        <v>0</v>
      </c>
      <c r="V179" s="38"/>
      <c r="W179" s="38"/>
      <c r="X179" s="38"/>
      <c r="Y179" s="14" t="s">
        <v>33</v>
      </c>
    </row>
    <row r="180" spans="1:25" s="39" customFormat="1" ht="16.5" thickTop="1" thickBot="1" x14ac:dyDescent="0.3">
      <c r="A180" s="38" t="s">
        <v>30</v>
      </c>
      <c r="B180" s="33" t="s">
        <v>47</v>
      </c>
      <c r="C180" s="33" t="s">
        <v>47</v>
      </c>
      <c r="D180" s="33" t="s">
        <v>62</v>
      </c>
      <c r="E180" s="33" t="s">
        <v>141</v>
      </c>
      <c r="F180" s="33"/>
      <c r="G180" s="33"/>
      <c r="H180" s="34"/>
      <c r="I180" s="34"/>
      <c r="J180" s="35" t="s">
        <v>269</v>
      </c>
      <c r="K180" s="48"/>
      <c r="L180" s="48"/>
      <c r="M180" s="48"/>
      <c r="N180" s="48">
        <f t="shared" si="71"/>
        <v>0</v>
      </c>
      <c r="O180" s="48"/>
      <c r="P180" s="48"/>
      <c r="Q180" s="48"/>
      <c r="R180" s="48"/>
      <c r="S180" s="48"/>
      <c r="T180" s="48"/>
      <c r="U180" s="42">
        <v>0</v>
      </c>
      <c r="V180" s="38"/>
      <c r="W180" s="38"/>
      <c r="X180" s="38"/>
      <c r="Y180" s="14" t="s">
        <v>33</v>
      </c>
    </row>
    <row r="181" spans="1:25" s="39" customFormat="1" ht="16.5" thickTop="1" thickBot="1" x14ac:dyDescent="0.3">
      <c r="A181" s="38" t="s">
        <v>30</v>
      </c>
      <c r="B181" s="33" t="s">
        <v>47</v>
      </c>
      <c r="C181" s="33" t="s">
        <v>47</v>
      </c>
      <c r="D181" s="33" t="s">
        <v>62</v>
      </c>
      <c r="E181" s="33" t="s">
        <v>145</v>
      </c>
      <c r="F181" s="33"/>
      <c r="G181" s="33"/>
      <c r="H181" s="34"/>
      <c r="I181" s="34"/>
      <c r="J181" s="35" t="s">
        <v>270</v>
      </c>
      <c r="K181" s="48"/>
      <c r="L181" s="48"/>
      <c r="M181" s="48"/>
      <c r="N181" s="48">
        <f t="shared" si="71"/>
        <v>0</v>
      </c>
      <c r="O181" s="48"/>
      <c r="P181" s="48"/>
      <c r="Q181" s="48"/>
      <c r="R181" s="48"/>
      <c r="S181" s="48"/>
      <c r="T181" s="48"/>
      <c r="U181" s="42">
        <v>0</v>
      </c>
      <c r="V181" s="38"/>
      <c r="W181" s="38"/>
      <c r="X181" s="38"/>
      <c r="Y181" s="14" t="s">
        <v>33</v>
      </c>
    </row>
    <row r="182" spans="1:25" s="39" customFormat="1" ht="16.5" thickTop="1" thickBot="1" x14ac:dyDescent="0.3">
      <c r="A182" s="38" t="s">
        <v>30</v>
      </c>
      <c r="B182" s="33" t="s">
        <v>47</v>
      </c>
      <c r="C182" s="33" t="s">
        <v>47</v>
      </c>
      <c r="D182" s="33" t="s">
        <v>62</v>
      </c>
      <c r="E182" s="33" t="s">
        <v>271</v>
      </c>
      <c r="F182" s="33"/>
      <c r="G182" s="33"/>
      <c r="H182" s="34"/>
      <c r="I182" s="34"/>
      <c r="J182" s="35" t="s">
        <v>272</v>
      </c>
      <c r="K182" s="48"/>
      <c r="L182" s="48"/>
      <c r="M182" s="48"/>
      <c r="N182" s="48">
        <f t="shared" si="71"/>
        <v>0</v>
      </c>
      <c r="O182" s="48"/>
      <c r="P182" s="48"/>
      <c r="Q182" s="48"/>
      <c r="R182" s="48"/>
      <c r="S182" s="48"/>
      <c r="T182" s="48"/>
      <c r="U182" s="42">
        <v>0</v>
      </c>
      <c r="V182" s="38"/>
      <c r="W182" s="38"/>
      <c r="X182" s="38"/>
      <c r="Y182" s="14" t="s">
        <v>33</v>
      </c>
    </row>
    <row r="183" spans="1:25" s="39" customFormat="1" ht="16.5" thickTop="1" thickBot="1" x14ac:dyDescent="0.3">
      <c r="A183" s="38" t="s">
        <v>30</v>
      </c>
      <c r="B183" s="33" t="s">
        <v>47</v>
      </c>
      <c r="C183" s="33" t="s">
        <v>47</v>
      </c>
      <c r="D183" s="33" t="s">
        <v>62</v>
      </c>
      <c r="E183" s="33" t="s">
        <v>273</v>
      </c>
      <c r="F183" s="33"/>
      <c r="G183" s="33"/>
      <c r="H183" s="34"/>
      <c r="I183" s="34"/>
      <c r="J183" s="35" t="s">
        <v>274</v>
      </c>
      <c r="K183" s="48"/>
      <c r="L183" s="48"/>
      <c r="M183" s="48"/>
      <c r="N183" s="48">
        <f t="shared" si="71"/>
        <v>0</v>
      </c>
      <c r="O183" s="48"/>
      <c r="P183" s="48"/>
      <c r="Q183" s="48"/>
      <c r="R183" s="48"/>
      <c r="S183" s="48"/>
      <c r="T183" s="48"/>
      <c r="U183" s="42">
        <v>0</v>
      </c>
      <c r="V183" s="38"/>
      <c r="W183" s="38"/>
      <c r="X183" s="38"/>
      <c r="Y183" s="14" t="s">
        <v>33</v>
      </c>
    </row>
    <row r="184" spans="1:25" s="39" customFormat="1" ht="16.5" thickTop="1" thickBot="1" x14ac:dyDescent="0.3">
      <c r="A184" s="38" t="s">
        <v>30</v>
      </c>
      <c r="B184" s="33" t="s">
        <v>47</v>
      </c>
      <c r="C184" s="33" t="s">
        <v>47</v>
      </c>
      <c r="D184" s="33" t="s">
        <v>62</v>
      </c>
      <c r="E184" s="33" t="s">
        <v>275</v>
      </c>
      <c r="F184" s="33"/>
      <c r="G184" s="33"/>
      <c r="H184" s="34"/>
      <c r="I184" s="34"/>
      <c r="J184" s="35" t="s">
        <v>276</v>
      </c>
      <c r="K184" s="48"/>
      <c r="L184" s="48"/>
      <c r="M184" s="48"/>
      <c r="N184" s="48">
        <f t="shared" si="71"/>
        <v>0</v>
      </c>
      <c r="O184" s="48"/>
      <c r="P184" s="48"/>
      <c r="Q184" s="48"/>
      <c r="R184" s="48"/>
      <c r="S184" s="48"/>
      <c r="T184" s="48"/>
      <c r="U184" s="42">
        <v>0</v>
      </c>
      <c r="V184" s="38"/>
      <c r="W184" s="38"/>
      <c r="X184" s="38"/>
      <c r="Y184" s="14" t="s">
        <v>33</v>
      </c>
    </row>
    <row r="185" spans="1:25" s="39" customFormat="1" ht="16.5" thickTop="1" thickBot="1" x14ac:dyDescent="0.3">
      <c r="A185" s="38" t="s">
        <v>30</v>
      </c>
      <c r="B185" s="33" t="s">
        <v>47</v>
      </c>
      <c r="C185" s="33" t="s">
        <v>47</v>
      </c>
      <c r="D185" s="33" t="s">
        <v>62</v>
      </c>
      <c r="E185" s="33" t="s">
        <v>277</v>
      </c>
      <c r="F185" s="33"/>
      <c r="G185" s="33"/>
      <c r="H185" s="34"/>
      <c r="I185" s="34"/>
      <c r="J185" s="35" t="s">
        <v>278</v>
      </c>
      <c r="K185" s="48"/>
      <c r="L185" s="48"/>
      <c r="M185" s="48"/>
      <c r="N185" s="48">
        <f t="shared" si="71"/>
        <v>0</v>
      </c>
      <c r="O185" s="48"/>
      <c r="P185" s="48"/>
      <c r="Q185" s="48"/>
      <c r="R185" s="48"/>
      <c r="S185" s="48"/>
      <c r="T185" s="48"/>
      <c r="U185" s="42">
        <v>0</v>
      </c>
      <c r="V185" s="38"/>
      <c r="W185" s="38"/>
      <c r="X185" s="38"/>
      <c r="Y185" s="14" t="s">
        <v>33</v>
      </c>
    </row>
    <row r="186" spans="1:25" s="39" customFormat="1" ht="16.5" thickTop="1" thickBot="1" x14ac:dyDescent="0.3">
      <c r="A186" s="27" t="s">
        <v>30</v>
      </c>
      <c r="B186" s="28" t="s">
        <v>47</v>
      </c>
      <c r="C186" s="28" t="s">
        <v>47</v>
      </c>
      <c r="D186" s="28" t="s">
        <v>66</v>
      </c>
      <c r="E186" s="28"/>
      <c r="F186" s="28"/>
      <c r="G186" s="28"/>
      <c r="H186" s="29"/>
      <c r="I186" s="29"/>
      <c r="J186" s="30" t="s">
        <v>279</v>
      </c>
      <c r="K186" s="51"/>
      <c r="L186" s="51"/>
      <c r="M186" s="51"/>
      <c r="N186" s="51">
        <f t="shared" si="71"/>
        <v>0</v>
      </c>
      <c r="O186" s="51"/>
      <c r="P186" s="51"/>
      <c r="Q186" s="51"/>
      <c r="R186" s="51"/>
      <c r="S186" s="51"/>
      <c r="T186" s="51"/>
      <c r="U186" s="42">
        <v>0</v>
      </c>
      <c r="V186" s="28"/>
      <c r="W186" s="27" t="s">
        <v>280</v>
      </c>
      <c r="X186" s="27"/>
      <c r="Y186" s="14" t="s">
        <v>33</v>
      </c>
    </row>
    <row r="187" spans="1:25" s="39" customFormat="1" ht="16.5" thickTop="1" thickBot="1" x14ac:dyDescent="0.3">
      <c r="A187" s="27" t="s">
        <v>30</v>
      </c>
      <c r="B187" s="28" t="s">
        <v>47</v>
      </c>
      <c r="C187" s="28" t="s">
        <v>47</v>
      </c>
      <c r="D187" s="28" t="s">
        <v>114</v>
      </c>
      <c r="E187" s="28"/>
      <c r="F187" s="28"/>
      <c r="G187" s="28"/>
      <c r="H187" s="29"/>
      <c r="I187" s="29"/>
      <c r="J187" s="30" t="s">
        <v>281</v>
      </c>
      <c r="K187" s="51"/>
      <c r="L187" s="51"/>
      <c r="M187" s="51"/>
      <c r="N187" s="51">
        <f t="shared" si="71"/>
        <v>0</v>
      </c>
      <c r="O187" s="51"/>
      <c r="P187" s="51"/>
      <c r="Q187" s="51"/>
      <c r="R187" s="51"/>
      <c r="S187" s="51"/>
      <c r="T187" s="51"/>
      <c r="U187" s="42">
        <v>0</v>
      </c>
      <c r="V187" s="28"/>
      <c r="W187" s="27" t="s">
        <v>282</v>
      </c>
      <c r="X187" s="27"/>
      <c r="Y187" s="14" t="s">
        <v>33</v>
      </c>
    </row>
    <row r="188" spans="1:25" s="39" customFormat="1" ht="16.5" thickTop="1" thickBot="1" x14ac:dyDescent="0.3">
      <c r="A188" s="21" t="s">
        <v>30</v>
      </c>
      <c r="B188" s="22" t="s">
        <v>47</v>
      </c>
      <c r="C188" s="22" t="s">
        <v>62</v>
      </c>
      <c r="D188" s="22"/>
      <c r="E188" s="22"/>
      <c r="F188" s="22"/>
      <c r="G188" s="22"/>
      <c r="H188" s="23"/>
      <c r="I188" s="23"/>
      <c r="J188" s="24" t="s">
        <v>283</v>
      </c>
      <c r="K188" s="56">
        <f>+K189+K192+K193</f>
        <v>0</v>
      </c>
      <c r="L188" s="56">
        <f>+L189+L192+L193</f>
        <v>0</v>
      </c>
      <c r="M188" s="56">
        <f>+M189+M192+M193</f>
        <v>0</v>
      </c>
      <c r="N188" s="56">
        <f t="shared" si="71"/>
        <v>0</v>
      </c>
      <c r="O188" s="56">
        <f t="shared" ref="O188:T188" si="84">+O189+O192+O193</f>
        <v>0</v>
      </c>
      <c r="P188" s="56">
        <f t="shared" si="84"/>
        <v>0</v>
      </c>
      <c r="Q188" s="56">
        <f t="shared" si="84"/>
        <v>0</v>
      </c>
      <c r="R188" s="56">
        <f t="shared" si="84"/>
        <v>0</v>
      </c>
      <c r="S188" s="56">
        <f>+S189+S192+S193</f>
        <v>0</v>
      </c>
      <c r="T188" s="56">
        <f t="shared" si="84"/>
        <v>0</v>
      </c>
      <c r="U188" s="42">
        <v>0</v>
      </c>
      <c r="V188" s="22"/>
      <c r="W188" s="22" t="s">
        <v>284</v>
      </c>
      <c r="X188" s="22"/>
      <c r="Y188" s="14" t="s">
        <v>33</v>
      </c>
    </row>
    <row r="189" spans="1:25" s="39" customFormat="1" ht="16.5" thickTop="1" thickBot="1" x14ac:dyDescent="0.3">
      <c r="A189" s="28" t="s">
        <v>30</v>
      </c>
      <c r="B189" s="28" t="s">
        <v>47</v>
      </c>
      <c r="C189" s="28" t="s">
        <v>62</v>
      </c>
      <c r="D189" s="28" t="s">
        <v>34</v>
      </c>
      <c r="E189" s="28"/>
      <c r="F189" s="28"/>
      <c r="G189" s="28"/>
      <c r="H189" s="29"/>
      <c r="I189" s="29"/>
      <c r="J189" s="30" t="s">
        <v>285</v>
      </c>
      <c r="K189" s="51">
        <f>+K190+K191</f>
        <v>0</v>
      </c>
      <c r="L189" s="51">
        <f>+L190+L191</f>
        <v>0</v>
      </c>
      <c r="M189" s="51">
        <f>+M190+M191</f>
        <v>0</v>
      </c>
      <c r="N189" s="51">
        <f t="shared" si="71"/>
        <v>0</v>
      </c>
      <c r="O189" s="51">
        <f t="shared" ref="O189:T189" si="85">+O190+O191</f>
        <v>0</v>
      </c>
      <c r="P189" s="51">
        <f t="shared" si="85"/>
        <v>0</v>
      </c>
      <c r="Q189" s="51">
        <f t="shared" si="85"/>
        <v>0</v>
      </c>
      <c r="R189" s="51">
        <f t="shared" si="85"/>
        <v>0</v>
      </c>
      <c r="S189" s="51">
        <f>+S190+S191</f>
        <v>0</v>
      </c>
      <c r="T189" s="51">
        <f t="shared" si="85"/>
        <v>0</v>
      </c>
      <c r="U189" s="42">
        <v>0</v>
      </c>
      <c r="V189" s="28"/>
      <c r="W189" s="27" t="s">
        <v>286</v>
      </c>
      <c r="X189" s="27" t="s">
        <v>287</v>
      </c>
      <c r="Y189" s="14" t="s">
        <v>33</v>
      </c>
    </row>
    <row r="190" spans="1:25" s="39" customFormat="1" ht="16.5" thickTop="1" thickBot="1" x14ac:dyDescent="0.3">
      <c r="A190" s="38" t="s">
        <v>30</v>
      </c>
      <c r="B190" s="33" t="s">
        <v>47</v>
      </c>
      <c r="C190" s="33" t="s">
        <v>62</v>
      </c>
      <c r="D190" s="33" t="s">
        <v>34</v>
      </c>
      <c r="E190" s="33" t="s">
        <v>34</v>
      </c>
      <c r="F190" s="33"/>
      <c r="G190" s="33"/>
      <c r="H190" s="34"/>
      <c r="I190" s="34"/>
      <c r="J190" s="35" t="s">
        <v>288</v>
      </c>
      <c r="K190" s="48"/>
      <c r="L190" s="48"/>
      <c r="M190" s="48"/>
      <c r="N190" s="48">
        <f t="shared" si="71"/>
        <v>0</v>
      </c>
      <c r="O190" s="48"/>
      <c r="P190" s="48"/>
      <c r="Q190" s="48"/>
      <c r="R190" s="48"/>
      <c r="S190" s="48"/>
      <c r="T190" s="48"/>
      <c r="U190" s="42">
        <v>0</v>
      </c>
      <c r="V190" s="38"/>
      <c r="W190" s="38" t="s">
        <v>289</v>
      </c>
      <c r="X190" s="38" t="s">
        <v>290</v>
      </c>
      <c r="Y190" s="14" t="s">
        <v>33</v>
      </c>
    </row>
    <row r="191" spans="1:25" s="39" customFormat="1" ht="16.5" thickTop="1" thickBot="1" x14ac:dyDescent="0.3">
      <c r="A191" s="38" t="s">
        <v>30</v>
      </c>
      <c r="B191" s="33" t="s">
        <v>47</v>
      </c>
      <c r="C191" s="33" t="s">
        <v>62</v>
      </c>
      <c r="D191" s="33" t="s">
        <v>34</v>
      </c>
      <c r="E191" s="33" t="s">
        <v>47</v>
      </c>
      <c r="F191" s="33"/>
      <c r="G191" s="33"/>
      <c r="H191" s="34"/>
      <c r="I191" s="34"/>
      <c r="J191" s="35" t="s">
        <v>291</v>
      </c>
      <c r="K191" s="48"/>
      <c r="L191" s="48"/>
      <c r="M191" s="48"/>
      <c r="N191" s="48">
        <f t="shared" si="71"/>
        <v>0</v>
      </c>
      <c r="O191" s="48"/>
      <c r="P191" s="48"/>
      <c r="Q191" s="48"/>
      <c r="R191" s="48"/>
      <c r="S191" s="48"/>
      <c r="T191" s="48"/>
      <c r="U191" s="42">
        <v>0</v>
      </c>
      <c r="V191" s="33"/>
      <c r="W191" s="38" t="s">
        <v>292</v>
      </c>
      <c r="X191" s="38"/>
      <c r="Y191" s="14" t="s">
        <v>33</v>
      </c>
    </row>
    <row r="192" spans="1:25" s="39" customFormat="1" ht="16.5" thickTop="1" thickBot="1" x14ac:dyDescent="0.3">
      <c r="A192" s="27" t="s">
        <v>30</v>
      </c>
      <c r="B192" s="28" t="s">
        <v>47</v>
      </c>
      <c r="C192" s="28" t="s">
        <v>62</v>
      </c>
      <c r="D192" s="28" t="s">
        <v>47</v>
      </c>
      <c r="E192" s="28"/>
      <c r="F192" s="28"/>
      <c r="G192" s="28"/>
      <c r="H192" s="29"/>
      <c r="I192" s="29"/>
      <c r="J192" s="30" t="s">
        <v>293</v>
      </c>
      <c r="K192" s="51"/>
      <c r="L192" s="51"/>
      <c r="M192" s="51"/>
      <c r="N192" s="51">
        <f t="shared" si="71"/>
        <v>0</v>
      </c>
      <c r="O192" s="51"/>
      <c r="P192" s="51"/>
      <c r="Q192" s="51"/>
      <c r="R192" s="51"/>
      <c r="S192" s="51"/>
      <c r="T192" s="51"/>
      <c r="U192" s="42">
        <v>0</v>
      </c>
      <c r="V192" s="28"/>
      <c r="W192" s="27" t="s">
        <v>294</v>
      </c>
      <c r="X192" s="27"/>
      <c r="Y192" s="14" t="s">
        <v>33</v>
      </c>
    </row>
    <row r="193" spans="1:25" s="39" customFormat="1" ht="16.5" thickTop="1" thickBot="1" x14ac:dyDescent="0.3">
      <c r="A193" s="27" t="s">
        <v>30</v>
      </c>
      <c r="B193" s="28" t="s">
        <v>47</v>
      </c>
      <c r="C193" s="28" t="s">
        <v>62</v>
      </c>
      <c r="D193" s="28" t="s">
        <v>62</v>
      </c>
      <c r="E193" s="28"/>
      <c r="F193" s="28"/>
      <c r="G193" s="28"/>
      <c r="H193" s="29"/>
      <c r="I193" s="29"/>
      <c r="J193" s="30" t="s">
        <v>295</v>
      </c>
      <c r="K193" s="51"/>
      <c r="L193" s="51"/>
      <c r="M193" s="51"/>
      <c r="N193" s="51">
        <f t="shared" si="71"/>
        <v>0</v>
      </c>
      <c r="O193" s="51"/>
      <c r="P193" s="51"/>
      <c r="Q193" s="51"/>
      <c r="R193" s="51"/>
      <c r="S193" s="51"/>
      <c r="T193" s="51"/>
      <c r="U193" s="42">
        <v>0</v>
      </c>
      <c r="V193" s="28"/>
      <c r="W193" s="27" t="s">
        <v>296</v>
      </c>
      <c r="X193" s="27" t="s">
        <v>297</v>
      </c>
      <c r="Y193" s="14" t="s">
        <v>33</v>
      </c>
    </row>
    <row r="194" spans="1:25" s="39" customFormat="1" ht="16.5" thickTop="1" thickBot="1" x14ac:dyDescent="0.3">
      <c r="A194" s="21" t="s">
        <v>30</v>
      </c>
      <c r="B194" s="22" t="s">
        <v>47</v>
      </c>
      <c r="C194" s="22" t="s">
        <v>66</v>
      </c>
      <c r="D194" s="22"/>
      <c r="E194" s="22"/>
      <c r="F194" s="22"/>
      <c r="G194" s="22"/>
      <c r="H194" s="23"/>
      <c r="I194" s="23"/>
      <c r="J194" s="24" t="s">
        <v>298</v>
      </c>
      <c r="K194" s="56">
        <f>+K195+K206+K212</f>
        <v>0</v>
      </c>
      <c r="L194" s="56">
        <f>+L195+L206+L212</f>
        <v>0</v>
      </c>
      <c r="M194" s="56">
        <f>+M195+M206+M212</f>
        <v>0</v>
      </c>
      <c r="N194" s="56">
        <f t="shared" si="71"/>
        <v>0</v>
      </c>
      <c r="O194" s="56">
        <f t="shared" ref="O194:T194" si="86">+O195+O206+O212</f>
        <v>0</v>
      </c>
      <c r="P194" s="56">
        <f t="shared" si="86"/>
        <v>0</v>
      </c>
      <c r="Q194" s="56">
        <f t="shared" si="86"/>
        <v>0</v>
      </c>
      <c r="R194" s="56">
        <f t="shared" si="86"/>
        <v>0</v>
      </c>
      <c r="S194" s="56">
        <f>+S195+S206+S212</f>
        <v>0</v>
      </c>
      <c r="T194" s="56">
        <f t="shared" si="86"/>
        <v>0</v>
      </c>
      <c r="U194" s="42">
        <v>0</v>
      </c>
      <c r="V194" s="22"/>
      <c r="W194" s="22" t="s">
        <v>299</v>
      </c>
      <c r="X194" s="22"/>
      <c r="Y194" s="14" t="s">
        <v>33</v>
      </c>
    </row>
    <row r="195" spans="1:25" s="39" customFormat="1" ht="16.5" thickTop="1" thickBot="1" x14ac:dyDescent="0.3">
      <c r="A195" s="27" t="s">
        <v>30</v>
      </c>
      <c r="B195" s="28" t="s">
        <v>47</v>
      </c>
      <c r="C195" s="28" t="s">
        <v>66</v>
      </c>
      <c r="D195" s="28" t="s">
        <v>34</v>
      </c>
      <c r="E195" s="28"/>
      <c r="F195" s="28"/>
      <c r="G195" s="28"/>
      <c r="H195" s="29"/>
      <c r="I195" s="29"/>
      <c r="J195" s="30" t="s">
        <v>300</v>
      </c>
      <c r="K195" s="51">
        <f>+K196+K199+K205</f>
        <v>0</v>
      </c>
      <c r="L195" s="51">
        <f>+L196+L199+L205</f>
        <v>0</v>
      </c>
      <c r="M195" s="51">
        <f>+M196+M199+M205</f>
        <v>0</v>
      </c>
      <c r="N195" s="51">
        <f t="shared" si="71"/>
        <v>0</v>
      </c>
      <c r="O195" s="51">
        <f t="shared" ref="O195:T195" si="87">+O196+O199+O205</f>
        <v>0</v>
      </c>
      <c r="P195" s="51">
        <f t="shared" si="87"/>
        <v>0</v>
      </c>
      <c r="Q195" s="51">
        <f t="shared" si="87"/>
        <v>0</v>
      </c>
      <c r="R195" s="51">
        <f t="shared" si="87"/>
        <v>0</v>
      </c>
      <c r="S195" s="51">
        <f>+S196+S199+S205</f>
        <v>0</v>
      </c>
      <c r="T195" s="51">
        <f t="shared" si="87"/>
        <v>0</v>
      </c>
      <c r="U195" s="42">
        <v>0</v>
      </c>
      <c r="V195" s="28"/>
      <c r="W195" s="27" t="s">
        <v>301</v>
      </c>
      <c r="X195" s="27" t="s">
        <v>302</v>
      </c>
      <c r="Y195" s="14" t="s">
        <v>33</v>
      </c>
    </row>
    <row r="196" spans="1:25" s="39" customFormat="1" ht="16.5" thickTop="1" thickBot="1" x14ac:dyDescent="0.3">
      <c r="A196" s="38" t="s">
        <v>30</v>
      </c>
      <c r="B196" s="33" t="s">
        <v>47</v>
      </c>
      <c r="C196" s="33" t="s">
        <v>66</v>
      </c>
      <c r="D196" s="33" t="s">
        <v>34</v>
      </c>
      <c r="E196" s="33" t="s">
        <v>34</v>
      </c>
      <c r="F196" s="33"/>
      <c r="G196" s="33"/>
      <c r="H196" s="34"/>
      <c r="I196" s="34"/>
      <c r="J196" s="35" t="s">
        <v>303</v>
      </c>
      <c r="K196" s="48">
        <f>+K197+K198</f>
        <v>0</v>
      </c>
      <c r="L196" s="48">
        <f>+L197+L198</f>
        <v>0</v>
      </c>
      <c r="M196" s="48">
        <f>+M197+M198</f>
        <v>0</v>
      </c>
      <c r="N196" s="48">
        <f t="shared" si="71"/>
        <v>0</v>
      </c>
      <c r="O196" s="48">
        <f t="shared" ref="O196:T196" si="88">+O197+O198</f>
        <v>0</v>
      </c>
      <c r="P196" s="48">
        <f t="shared" si="88"/>
        <v>0</v>
      </c>
      <c r="Q196" s="48">
        <f t="shared" si="88"/>
        <v>0</v>
      </c>
      <c r="R196" s="48">
        <f t="shared" si="88"/>
        <v>0</v>
      </c>
      <c r="S196" s="48">
        <f>+S197+S198</f>
        <v>0</v>
      </c>
      <c r="T196" s="48">
        <f t="shared" si="88"/>
        <v>0</v>
      </c>
      <c r="U196" s="42">
        <v>0</v>
      </c>
      <c r="V196" s="38"/>
      <c r="W196" s="38" t="s">
        <v>304</v>
      </c>
      <c r="X196" s="38" t="s">
        <v>290</v>
      </c>
      <c r="Y196" s="14" t="s">
        <v>33</v>
      </c>
    </row>
    <row r="197" spans="1:25" ht="16.5" thickTop="1" thickBot="1" x14ac:dyDescent="0.3">
      <c r="A197" s="43" t="s">
        <v>30</v>
      </c>
      <c r="B197" s="34" t="s">
        <v>47</v>
      </c>
      <c r="C197" s="34" t="s">
        <v>66</v>
      </c>
      <c r="D197" s="34" t="s">
        <v>34</v>
      </c>
      <c r="E197" s="34" t="s">
        <v>34</v>
      </c>
      <c r="F197" s="33" t="s">
        <v>34</v>
      </c>
      <c r="G197" s="34"/>
      <c r="H197" s="34"/>
      <c r="I197" s="34"/>
      <c r="J197" s="40" t="s">
        <v>305</v>
      </c>
      <c r="K197" s="49"/>
      <c r="L197" s="49"/>
      <c r="M197" s="49"/>
      <c r="N197" s="49">
        <f t="shared" si="71"/>
        <v>0</v>
      </c>
      <c r="O197" s="49"/>
      <c r="P197" s="49"/>
      <c r="Q197" s="49"/>
      <c r="R197" s="49"/>
      <c r="S197" s="49"/>
      <c r="T197" s="49"/>
      <c r="U197" s="42">
        <v>0</v>
      </c>
      <c r="V197" s="34"/>
      <c r="W197" s="43" t="s">
        <v>306</v>
      </c>
      <c r="X197" s="43"/>
      <c r="Y197" s="14" t="s">
        <v>33</v>
      </c>
    </row>
    <row r="198" spans="1:25" ht="16.5" thickTop="1" thickBot="1" x14ac:dyDescent="0.3">
      <c r="A198" s="43" t="s">
        <v>30</v>
      </c>
      <c r="B198" s="34" t="s">
        <v>47</v>
      </c>
      <c r="C198" s="34" t="s">
        <v>66</v>
      </c>
      <c r="D198" s="34" t="s">
        <v>34</v>
      </c>
      <c r="E198" s="34" t="s">
        <v>34</v>
      </c>
      <c r="F198" s="33" t="s">
        <v>47</v>
      </c>
      <c r="G198" s="34"/>
      <c r="H198" s="34"/>
      <c r="I198" s="34"/>
      <c r="J198" s="40" t="s">
        <v>307</v>
      </c>
      <c r="K198" s="49"/>
      <c r="L198" s="49"/>
      <c r="M198" s="49"/>
      <c r="N198" s="49">
        <f t="shared" si="71"/>
        <v>0</v>
      </c>
      <c r="O198" s="49"/>
      <c r="P198" s="49"/>
      <c r="Q198" s="49"/>
      <c r="R198" s="49"/>
      <c r="S198" s="49"/>
      <c r="T198" s="49"/>
      <c r="U198" s="42">
        <v>0</v>
      </c>
      <c r="V198" s="43"/>
      <c r="W198" s="43" t="s">
        <v>308</v>
      </c>
      <c r="X198" s="43"/>
      <c r="Y198" s="14" t="s">
        <v>33</v>
      </c>
    </row>
    <row r="199" spans="1:25" s="39" customFormat="1" ht="16.5" thickTop="1" thickBot="1" x14ac:dyDescent="0.3">
      <c r="A199" s="38" t="s">
        <v>30</v>
      </c>
      <c r="B199" s="33" t="s">
        <v>47</v>
      </c>
      <c r="C199" s="33" t="s">
        <v>66</v>
      </c>
      <c r="D199" s="33" t="s">
        <v>34</v>
      </c>
      <c r="E199" s="33" t="s">
        <v>47</v>
      </c>
      <c r="F199" s="33"/>
      <c r="G199" s="33"/>
      <c r="H199" s="34"/>
      <c r="I199" s="34"/>
      <c r="J199" s="35" t="s">
        <v>309</v>
      </c>
      <c r="K199" s="48">
        <f>+K200+K201+K202+K203+K204</f>
        <v>0</v>
      </c>
      <c r="L199" s="48">
        <f>+L200+L201+L202+L203+L204</f>
        <v>0</v>
      </c>
      <c r="M199" s="48">
        <f>+M200+M201+M202+M203+M204</f>
        <v>0</v>
      </c>
      <c r="N199" s="48">
        <f t="shared" si="71"/>
        <v>0</v>
      </c>
      <c r="O199" s="48">
        <f t="shared" ref="O199:T199" si="89">+O200+O201+O202+O203+O204</f>
        <v>0</v>
      </c>
      <c r="P199" s="48">
        <f t="shared" si="89"/>
        <v>0</v>
      </c>
      <c r="Q199" s="48">
        <f t="shared" si="89"/>
        <v>0</v>
      </c>
      <c r="R199" s="48">
        <f t="shared" si="89"/>
        <v>0</v>
      </c>
      <c r="S199" s="48">
        <f>+S200+S201+S202+S203+S204</f>
        <v>0</v>
      </c>
      <c r="T199" s="48">
        <f t="shared" si="89"/>
        <v>0</v>
      </c>
      <c r="U199" s="42">
        <v>0</v>
      </c>
      <c r="V199" s="38"/>
      <c r="W199" s="38" t="s">
        <v>310</v>
      </c>
      <c r="X199" s="38"/>
      <c r="Y199" s="14" t="s">
        <v>33</v>
      </c>
    </row>
    <row r="200" spans="1:25" ht="16.5" thickTop="1" thickBot="1" x14ac:dyDescent="0.3">
      <c r="A200" s="43" t="s">
        <v>30</v>
      </c>
      <c r="B200" s="34" t="s">
        <v>47</v>
      </c>
      <c r="C200" s="34" t="s">
        <v>66</v>
      </c>
      <c r="D200" s="34" t="s">
        <v>34</v>
      </c>
      <c r="E200" s="34" t="s">
        <v>47</v>
      </c>
      <c r="F200" s="33" t="s">
        <v>34</v>
      </c>
      <c r="G200" s="34"/>
      <c r="H200" s="34"/>
      <c r="I200" s="34"/>
      <c r="J200" s="40" t="s">
        <v>311</v>
      </c>
      <c r="K200" s="49"/>
      <c r="L200" s="49"/>
      <c r="M200" s="49"/>
      <c r="N200" s="49">
        <f t="shared" si="71"/>
        <v>0</v>
      </c>
      <c r="O200" s="49"/>
      <c r="P200" s="49"/>
      <c r="Q200" s="49"/>
      <c r="R200" s="49"/>
      <c r="S200" s="49"/>
      <c r="T200" s="49"/>
      <c r="U200" s="42">
        <v>0</v>
      </c>
      <c r="V200" s="43"/>
      <c r="W200" s="43" t="s">
        <v>312</v>
      </c>
      <c r="X200" s="43"/>
      <c r="Y200" s="14" t="s">
        <v>33</v>
      </c>
    </row>
    <row r="201" spans="1:25" ht="16.5" thickTop="1" thickBot="1" x14ac:dyDescent="0.3">
      <c r="A201" s="43" t="s">
        <v>30</v>
      </c>
      <c r="B201" s="34" t="s">
        <v>47</v>
      </c>
      <c r="C201" s="34" t="s">
        <v>66</v>
      </c>
      <c r="D201" s="34" t="s">
        <v>34</v>
      </c>
      <c r="E201" s="34" t="s">
        <v>47</v>
      </c>
      <c r="F201" s="33" t="s">
        <v>47</v>
      </c>
      <c r="G201" s="34"/>
      <c r="H201" s="34"/>
      <c r="I201" s="34"/>
      <c r="J201" s="40" t="s">
        <v>313</v>
      </c>
      <c r="K201" s="49"/>
      <c r="L201" s="49"/>
      <c r="M201" s="49"/>
      <c r="N201" s="49">
        <f t="shared" si="71"/>
        <v>0</v>
      </c>
      <c r="O201" s="49"/>
      <c r="P201" s="49"/>
      <c r="Q201" s="49"/>
      <c r="R201" s="49"/>
      <c r="S201" s="49"/>
      <c r="T201" s="49"/>
      <c r="U201" s="42">
        <v>0</v>
      </c>
      <c r="V201" s="43"/>
      <c r="W201" s="43" t="s">
        <v>314</v>
      </c>
      <c r="X201" s="43"/>
      <c r="Y201" s="14" t="s">
        <v>33</v>
      </c>
    </row>
    <row r="202" spans="1:25" ht="16.5" thickTop="1" thickBot="1" x14ac:dyDescent="0.3">
      <c r="A202" s="43" t="s">
        <v>30</v>
      </c>
      <c r="B202" s="34" t="s">
        <v>47</v>
      </c>
      <c r="C202" s="34" t="s">
        <v>66</v>
      </c>
      <c r="D202" s="34" t="s">
        <v>34</v>
      </c>
      <c r="E202" s="34" t="s">
        <v>47</v>
      </c>
      <c r="F202" s="33" t="s">
        <v>62</v>
      </c>
      <c r="G202" s="34"/>
      <c r="H202" s="34"/>
      <c r="I202" s="34"/>
      <c r="J202" s="40" t="s">
        <v>315</v>
      </c>
      <c r="K202" s="49"/>
      <c r="L202" s="49"/>
      <c r="M202" s="49"/>
      <c r="N202" s="49">
        <f t="shared" si="71"/>
        <v>0</v>
      </c>
      <c r="O202" s="49"/>
      <c r="P202" s="49"/>
      <c r="Q202" s="49"/>
      <c r="R202" s="49"/>
      <c r="S202" s="49"/>
      <c r="T202" s="49"/>
      <c r="U202" s="42">
        <v>0</v>
      </c>
      <c r="V202" s="43"/>
      <c r="W202" s="43" t="s">
        <v>316</v>
      </c>
      <c r="X202" s="43"/>
      <c r="Y202" s="14" t="s">
        <v>33</v>
      </c>
    </row>
    <row r="203" spans="1:25" ht="16.5" thickTop="1" thickBot="1" x14ac:dyDescent="0.3">
      <c r="A203" s="43" t="s">
        <v>30</v>
      </c>
      <c r="B203" s="34" t="s">
        <v>47</v>
      </c>
      <c r="C203" s="34" t="s">
        <v>66</v>
      </c>
      <c r="D203" s="34" t="s">
        <v>34</v>
      </c>
      <c r="E203" s="34" t="s">
        <v>47</v>
      </c>
      <c r="F203" s="33" t="s">
        <v>66</v>
      </c>
      <c r="G203" s="34"/>
      <c r="H203" s="34"/>
      <c r="I203" s="34"/>
      <c r="J203" s="40" t="s">
        <v>317</v>
      </c>
      <c r="K203" s="49"/>
      <c r="L203" s="49"/>
      <c r="M203" s="49"/>
      <c r="N203" s="49">
        <f t="shared" si="71"/>
        <v>0</v>
      </c>
      <c r="O203" s="49"/>
      <c r="P203" s="49"/>
      <c r="Q203" s="49"/>
      <c r="R203" s="49"/>
      <c r="S203" s="49"/>
      <c r="T203" s="49"/>
      <c r="U203" s="42">
        <v>0</v>
      </c>
      <c r="V203" s="43"/>
      <c r="W203" s="43" t="s">
        <v>318</v>
      </c>
      <c r="X203" s="43"/>
      <c r="Y203" s="14" t="s">
        <v>33</v>
      </c>
    </row>
    <row r="204" spans="1:25" ht="16.5" thickTop="1" thickBot="1" x14ac:dyDescent="0.3">
      <c r="A204" s="43" t="s">
        <v>30</v>
      </c>
      <c r="B204" s="34" t="s">
        <v>47</v>
      </c>
      <c r="C204" s="34" t="s">
        <v>66</v>
      </c>
      <c r="D204" s="34" t="s">
        <v>34</v>
      </c>
      <c r="E204" s="34" t="s">
        <v>47</v>
      </c>
      <c r="F204" s="33" t="s">
        <v>114</v>
      </c>
      <c r="G204" s="34"/>
      <c r="H204" s="34"/>
      <c r="I204" s="34"/>
      <c r="J204" s="40" t="s">
        <v>319</v>
      </c>
      <c r="K204" s="49"/>
      <c r="L204" s="49"/>
      <c r="M204" s="49"/>
      <c r="N204" s="49">
        <f t="shared" si="71"/>
        <v>0</v>
      </c>
      <c r="O204" s="49"/>
      <c r="P204" s="49"/>
      <c r="Q204" s="49"/>
      <c r="R204" s="49"/>
      <c r="S204" s="49"/>
      <c r="T204" s="49"/>
      <c r="U204" s="42">
        <v>0</v>
      </c>
      <c r="V204" s="43"/>
      <c r="W204" s="43" t="s">
        <v>320</v>
      </c>
      <c r="X204" s="43" t="s">
        <v>321</v>
      </c>
      <c r="Y204" s="14" t="s">
        <v>33</v>
      </c>
    </row>
    <row r="205" spans="1:25" s="39" customFormat="1" ht="16.5" thickTop="1" thickBot="1" x14ac:dyDescent="0.3">
      <c r="A205" s="38" t="s">
        <v>30</v>
      </c>
      <c r="B205" s="33" t="s">
        <v>47</v>
      </c>
      <c r="C205" s="33" t="s">
        <v>66</v>
      </c>
      <c r="D205" s="33" t="s">
        <v>34</v>
      </c>
      <c r="E205" s="33" t="s">
        <v>62</v>
      </c>
      <c r="F205" s="33"/>
      <c r="G205" s="33"/>
      <c r="H205" s="34"/>
      <c r="I205" s="34"/>
      <c r="J205" s="35" t="s">
        <v>322</v>
      </c>
      <c r="K205" s="48"/>
      <c r="L205" s="48"/>
      <c r="M205" s="48"/>
      <c r="N205" s="48">
        <f t="shared" si="71"/>
        <v>0</v>
      </c>
      <c r="O205" s="48"/>
      <c r="P205" s="48"/>
      <c r="Q205" s="48"/>
      <c r="R205" s="48"/>
      <c r="S205" s="48"/>
      <c r="T205" s="48"/>
      <c r="U205" s="42">
        <v>0</v>
      </c>
      <c r="V205" s="38"/>
      <c r="W205" s="38" t="s">
        <v>323</v>
      </c>
      <c r="X205" s="38"/>
      <c r="Y205" s="14" t="s">
        <v>33</v>
      </c>
    </row>
    <row r="206" spans="1:25" s="39" customFormat="1" ht="16.5" thickTop="1" thickBot="1" x14ac:dyDescent="0.3">
      <c r="A206" s="27" t="s">
        <v>30</v>
      </c>
      <c r="B206" s="28" t="s">
        <v>47</v>
      </c>
      <c r="C206" s="28" t="s">
        <v>66</v>
      </c>
      <c r="D206" s="28" t="s">
        <v>47</v>
      </c>
      <c r="E206" s="28"/>
      <c r="F206" s="28"/>
      <c r="G206" s="28"/>
      <c r="H206" s="29"/>
      <c r="I206" s="29"/>
      <c r="J206" s="30" t="s">
        <v>324</v>
      </c>
      <c r="K206" s="51">
        <f>+K207+K210+K211</f>
        <v>0</v>
      </c>
      <c r="L206" s="51">
        <f>+L207+L210+L211</f>
        <v>0</v>
      </c>
      <c r="M206" s="51">
        <f>+M207+M210+M211</f>
        <v>0</v>
      </c>
      <c r="N206" s="51">
        <f t="shared" si="71"/>
        <v>0</v>
      </c>
      <c r="O206" s="51">
        <f t="shared" ref="O206:T206" si="90">+O207+O210+O211</f>
        <v>0</v>
      </c>
      <c r="P206" s="51">
        <f t="shared" si="90"/>
        <v>0</v>
      </c>
      <c r="Q206" s="51">
        <f t="shared" si="90"/>
        <v>0</v>
      </c>
      <c r="R206" s="51">
        <f t="shared" si="90"/>
        <v>0</v>
      </c>
      <c r="S206" s="51">
        <f>+S207+S210+S211</f>
        <v>0</v>
      </c>
      <c r="T206" s="51">
        <f t="shared" si="90"/>
        <v>0</v>
      </c>
      <c r="U206" s="42">
        <v>0</v>
      </c>
      <c r="V206" s="28"/>
      <c r="W206" s="27" t="s">
        <v>325</v>
      </c>
      <c r="X206" s="27" t="s">
        <v>326</v>
      </c>
      <c r="Y206" s="14" t="s">
        <v>33</v>
      </c>
    </row>
    <row r="207" spans="1:25" s="39" customFormat="1" ht="16.5" thickTop="1" thickBot="1" x14ac:dyDescent="0.3">
      <c r="A207" s="38" t="s">
        <v>30</v>
      </c>
      <c r="B207" s="33" t="s">
        <v>47</v>
      </c>
      <c r="C207" s="33" t="s">
        <v>66</v>
      </c>
      <c r="D207" s="33" t="s">
        <v>47</v>
      </c>
      <c r="E207" s="33" t="s">
        <v>34</v>
      </c>
      <c r="F207" s="33"/>
      <c r="G207" s="33"/>
      <c r="H207" s="34"/>
      <c r="I207" s="34"/>
      <c r="J207" s="35" t="s">
        <v>327</v>
      </c>
      <c r="K207" s="59">
        <f>+K208+K209</f>
        <v>0</v>
      </c>
      <c r="L207" s="59">
        <f>+L208+L209</f>
        <v>0</v>
      </c>
      <c r="M207" s="59">
        <f>+M208+M209</f>
        <v>0</v>
      </c>
      <c r="N207" s="59">
        <f t="shared" si="71"/>
        <v>0</v>
      </c>
      <c r="O207" s="59">
        <f t="shared" ref="O207:T207" si="91">+O208+O209</f>
        <v>0</v>
      </c>
      <c r="P207" s="59">
        <f t="shared" si="91"/>
        <v>0</v>
      </c>
      <c r="Q207" s="59">
        <f t="shared" si="91"/>
        <v>0</v>
      </c>
      <c r="R207" s="59">
        <f t="shared" si="91"/>
        <v>0</v>
      </c>
      <c r="S207" s="59">
        <f>+S208+S209</f>
        <v>0</v>
      </c>
      <c r="T207" s="59">
        <f t="shared" si="91"/>
        <v>0</v>
      </c>
      <c r="U207" s="42">
        <v>0</v>
      </c>
      <c r="V207" s="33"/>
      <c r="W207" s="38" t="s">
        <v>328</v>
      </c>
      <c r="X207" s="38"/>
      <c r="Y207" s="14" t="s">
        <v>33</v>
      </c>
    </row>
    <row r="208" spans="1:25" ht="16.5" thickTop="1" thickBot="1" x14ac:dyDescent="0.3">
      <c r="A208" s="43" t="s">
        <v>30</v>
      </c>
      <c r="B208" s="34" t="s">
        <v>47</v>
      </c>
      <c r="C208" s="34" t="s">
        <v>66</v>
      </c>
      <c r="D208" s="34" t="s">
        <v>47</v>
      </c>
      <c r="E208" s="34" t="s">
        <v>34</v>
      </c>
      <c r="F208" s="33" t="s">
        <v>34</v>
      </c>
      <c r="G208" s="34"/>
      <c r="H208" s="34"/>
      <c r="I208" s="34"/>
      <c r="J208" s="40" t="s">
        <v>329</v>
      </c>
      <c r="K208" s="60"/>
      <c r="L208" s="60"/>
      <c r="M208" s="60"/>
      <c r="N208" s="60">
        <f t="shared" si="71"/>
        <v>0</v>
      </c>
      <c r="O208" s="60"/>
      <c r="P208" s="60"/>
      <c r="Q208" s="60"/>
      <c r="R208" s="60"/>
      <c r="S208" s="60"/>
      <c r="T208" s="60"/>
      <c r="U208" s="42">
        <v>0</v>
      </c>
      <c r="V208" s="34"/>
      <c r="W208" s="43" t="s">
        <v>330</v>
      </c>
      <c r="X208" s="43"/>
      <c r="Y208" s="14" t="s">
        <v>33</v>
      </c>
    </row>
    <row r="209" spans="1:25" ht="16.5" thickTop="1" thickBot="1" x14ac:dyDescent="0.3">
      <c r="A209" s="43" t="s">
        <v>30</v>
      </c>
      <c r="B209" s="34" t="s">
        <v>47</v>
      </c>
      <c r="C209" s="34" t="s">
        <v>66</v>
      </c>
      <c r="D209" s="34" t="s">
        <v>47</v>
      </c>
      <c r="E209" s="34" t="s">
        <v>34</v>
      </c>
      <c r="F209" s="33" t="s">
        <v>47</v>
      </c>
      <c r="G209" s="34"/>
      <c r="H209" s="34"/>
      <c r="I209" s="34"/>
      <c r="J209" s="40" t="s">
        <v>331</v>
      </c>
      <c r="K209" s="60"/>
      <c r="L209" s="60"/>
      <c r="M209" s="60"/>
      <c r="N209" s="60">
        <f t="shared" si="71"/>
        <v>0</v>
      </c>
      <c r="O209" s="60"/>
      <c r="P209" s="60"/>
      <c r="Q209" s="60"/>
      <c r="R209" s="60"/>
      <c r="S209" s="60"/>
      <c r="T209" s="60"/>
      <c r="U209" s="42">
        <v>0</v>
      </c>
      <c r="V209" s="34"/>
      <c r="W209" s="43" t="s">
        <v>332</v>
      </c>
      <c r="X209" s="43"/>
      <c r="Y209" s="14" t="s">
        <v>33</v>
      </c>
    </row>
    <row r="210" spans="1:25" s="39" customFormat="1" ht="16.5" thickTop="1" thickBot="1" x14ac:dyDescent="0.3">
      <c r="A210" s="38" t="s">
        <v>30</v>
      </c>
      <c r="B210" s="33" t="s">
        <v>47</v>
      </c>
      <c r="C210" s="33" t="s">
        <v>66</v>
      </c>
      <c r="D210" s="33" t="s">
        <v>47</v>
      </c>
      <c r="E210" s="33" t="s">
        <v>47</v>
      </c>
      <c r="F210" s="33"/>
      <c r="G210" s="33"/>
      <c r="H210" s="34"/>
      <c r="I210" s="34"/>
      <c r="J210" s="35" t="s">
        <v>333</v>
      </c>
      <c r="K210" s="59"/>
      <c r="L210" s="59"/>
      <c r="M210" s="59"/>
      <c r="N210" s="59">
        <f t="shared" si="71"/>
        <v>0</v>
      </c>
      <c r="O210" s="59"/>
      <c r="P210" s="59"/>
      <c r="Q210" s="59"/>
      <c r="R210" s="59"/>
      <c r="S210" s="59"/>
      <c r="T210" s="59"/>
      <c r="U210" s="42">
        <v>0</v>
      </c>
      <c r="V210" s="33"/>
      <c r="W210" s="38" t="s">
        <v>334</v>
      </c>
      <c r="X210" s="38"/>
      <c r="Y210" s="14" t="s">
        <v>33</v>
      </c>
    </row>
    <row r="211" spans="1:25" s="39" customFormat="1" ht="22.5" customHeight="1" thickTop="1" thickBot="1" x14ac:dyDescent="0.3">
      <c r="A211" s="38" t="s">
        <v>30</v>
      </c>
      <c r="B211" s="33" t="s">
        <v>47</v>
      </c>
      <c r="C211" s="33" t="s">
        <v>66</v>
      </c>
      <c r="D211" s="33" t="s">
        <v>47</v>
      </c>
      <c r="E211" s="33" t="s">
        <v>62</v>
      </c>
      <c r="F211" s="33"/>
      <c r="G211" s="33"/>
      <c r="H211" s="34"/>
      <c r="I211" s="34"/>
      <c r="J211" s="35" t="s">
        <v>335</v>
      </c>
      <c r="K211" s="59"/>
      <c r="L211" s="59"/>
      <c r="M211" s="59"/>
      <c r="N211" s="59">
        <f t="shared" ref="N211:N242" si="92">K211+L211-M211</f>
        <v>0</v>
      </c>
      <c r="O211" s="59"/>
      <c r="P211" s="59"/>
      <c r="Q211" s="59"/>
      <c r="R211" s="59"/>
      <c r="S211" s="59"/>
      <c r="T211" s="59"/>
      <c r="U211" s="42">
        <v>0</v>
      </c>
      <c r="V211" s="33"/>
      <c r="W211" s="38" t="s">
        <v>336</v>
      </c>
      <c r="X211" s="38"/>
      <c r="Y211" s="14" t="s">
        <v>33</v>
      </c>
    </row>
    <row r="212" spans="1:25" s="39" customFormat="1" ht="22.5" customHeight="1" thickTop="1" thickBot="1" x14ac:dyDescent="0.3">
      <c r="A212" s="27" t="s">
        <v>30</v>
      </c>
      <c r="B212" s="28" t="s">
        <v>47</v>
      </c>
      <c r="C212" s="28" t="s">
        <v>66</v>
      </c>
      <c r="D212" s="28" t="s">
        <v>62</v>
      </c>
      <c r="E212" s="28"/>
      <c r="F212" s="28"/>
      <c r="G212" s="28"/>
      <c r="H212" s="29"/>
      <c r="I212" s="29"/>
      <c r="J212" s="30" t="s">
        <v>295</v>
      </c>
      <c r="K212" s="62"/>
      <c r="L212" s="62"/>
      <c r="M212" s="62"/>
      <c r="N212" s="62">
        <f t="shared" si="92"/>
        <v>0</v>
      </c>
      <c r="O212" s="62"/>
      <c r="P212" s="62"/>
      <c r="Q212" s="62"/>
      <c r="R212" s="62"/>
      <c r="S212" s="62"/>
      <c r="T212" s="62"/>
      <c r="U212" s="42">
        <v>0</v>
      </c>
      <c r="V212" s="28"/>
      <c r="W212" s="27" t="s">
        <v>337</v>
      </c>
      <c r="X212" s="27" t="s">
        <v>297</v>
      </c>
      <c r="Y212" s="14" t="s">
        <v>33</v>
      </c>
    </row>
    <row r="213" spans="1:25" s="39" customFormat="1" ht="22.5" customHeight="1" thickTop="1" thickBot="1" x14ac:dyDescent="0.3">
      <c r="A213" s="21" t="s">
        <v>30</v>
      </c>
      <c r="B213" s="22" t="s">
        <v>47</v>
      </c>
      <c r="C213" s="22" t="s">
        <v>114</v>
      </c>
      <c r="D213" s="22"/>
      <c r="E213" s="22"/>
      <c r="F213" s="22"/>
      <c r="G213" s="22"/>
      <c r="H213" s="23"/>
      <c r="I213" s="23"/>
      <c r="J213" s="64" t="s">
        <v>338</v>
      </c>
      <c r="K213" s="65">
        <f>+K214+K218+K220+K221+K222+K225+K226+K227+K228+K229+K230+K231+K235+K240</f>
        <v>5000000000</v>
      </c>
      <c r="L213" s="65">
        <f>+L214+L218+L220+L221+L222+L225+L226+L227+L228+L229+L230+L231+L235+L240</f>
        <v>0</v>
      </c>
      <c r="M213" s="65">
        <f>+M214+M218+M220+M221+M222+M225+M226+M227+M228+M229+M230+M231+M235+M240</f>
        <v>0</v>
      </c>
      <c r="N213" s="65">
        <f t="shared" si="92"/>
        <v>5000000000</v>
      </c>
      <c r="O213" s="65">
        <f t="shared" ref="O213:T213" si="93">+O214+O218+O220+O221+O222+O225+O226+O227+O228+O229+O230+O231+O235+O240</f>
        <v>0</v>
      </c>
      <c r="P213" s="65">
        <f t="shared" si="93"/>
        <v>5000000000</v>
      </c>
      <c r="Q213" s="65">
        <f t="shared" si="93"/>
        <v>0</v>
      </c>
      <c r="R213" s="65">
        <f t="shared" si="93"/>
        <v>0</v>
      </c>
      <c r="S213" s="65">
        <f>+S214+S218+S220+S221+S222+S225+S226+S227+S228+S229+S230+S231+S235+S240</f>
        <v>1416155742.0900002</v>
      </c>
      <c r="T213" s="65">
        <f t="shared" si="93"/>
        <v>1416155742.0900002</v>
      </c>
      <c r="U213" s="20">
        <f t="shared" ref="U213" si="94">T213/S213</f>
        <v>1</v>
      </c>
      <c r="V213" s="22"/>
      <c r="W213" s="22" t="s">
        <v>339</v>
      </c>
      <c r="X213" s="22"/>
      <c r="Y213" s="14" t="s">
        <v>33</v>
      </c>
    </row>
    <row r="214" spans="1:25" s="39" customFormat="1" ht="22.5" customHeight="1" thickTop="1" thickBot="1" x14ac:dyDescent="0.3">
      <c r="A214" s="27" t="s">
        <v>30</v>
      </c>
      <c r="B214" s="28" t="s">
        <v>47</v>
      </c>
      <c r="C214" s="28" t="s">
        <v>114</v>
      </c>
      <c r="D214" s="28" t="s">
        <v>34</v>
      </c>
      <c r="E214" s="28"/>
      <c r="F214" s="28"/>
      <c r="G214" s="28"/>
      <c r="H214" s="29"/>
      <c r="I214" s="29"/>
      <c r="J214" s="30" t="s">
        <v>340</v>
      </c>
      <c r="K214" s="62">
        <f>+K215+K216+K217</f>
        <v>5000000000</v>
      </c>
      <c r="L214" s="62">
        <f>+L215+L216+L217</f>
        <v>0</v>
      </c>
      <c r="M214" s="62">
        <f>+M215+M216+M217</f>
        <v>0</v>
      </c>
      <c r="N214" s="62">
        <f t="shared" si="92"/>
        <v>5000000000</v>
      </c>
      <c r="O214" s="62">
        <f t="shared" ref="O214:T214" si="95">+O215+O216+O217</f>
        <v>0</v>
      </c>
      <c r="P214" s="62">
        <f t="shared" si="95"/>
        <v>5000000000</v>
      </c>
      <c r="Q214" s="62">
        <f t="shared" si="95"/>
        <v>0</v>
      </c>
      <c r="R214" s="62">
        <f t="shared" si="95"/>
        <v>0</v>
      </c>
      <c r="S214" s="62">
        <f>+S215+S216+S217</f>
        <v>1416155742.0900002</v>
      </c>
      <c r="T214" s="62">
        <f t="shared" si="95"/>
        <v>1416155742.0900002</v>
      </c>
      <c r="U214" s="63">
        <f t="shared" ref="U214:U275" si="96">T214/S214</f>
        <v>1</v>
      </c>
      <c r="V214" s="28"/>
      <c r="W214" s="27"/>
      <c r="X214" s="27"/>
      <c r="Y214" s="14"/>
    </row>
    <row r="215" spans="1:25" ht="22.5" customHeight="1" thickTop="1" thickBot="1" x14ac:dyDescent="0.3">
      <c r="A215" s="43" t="s">
        <v>30</v>
      </c>
      <c r="B215" s="34" t="s">
        <v>47</v>
      </c>
      <c r="C215" s="34" t="s">
        <v>114</v>
      </c>
      <c r="D215" s="34" t="s">
        <v>34</v>
      </c>
      <c r="E215" s="33" t="s">
        <v>34</v>
      </c>
      <c r="F215" s="34"/>
      <c r="G215" s="34"/>
      <c r="H215" s="34"/>
      <c r="I215" s="34"/>
      <c r="J215" s="40" t="s">
        <v>341</v>
      </c>
      <c r="K215" s="66"/>
      <c r="L215" s="66"/>
      <c r="M215" s="66"/>
      <c r="N215" s="66">
        <f t="shared" si="92"/>
        <v>0</v>
      </c>
      <c r="O215" s="66"/>
      <c r="P215" s="66"/>
      <c r="Q215" s="66"/>
      <c r="R215" s="66"/>
      <c r="S215" s="66"/>
      <c r="T215" s="66"/>
      <c r="U215" s="67">
        <v>0</v>
      </c>
      <c r="V215" s="34"/>
      <c r="W215" s="43"/>
      <c r="X215" s="43"/>
      <c r="Y215" s="50"/>
    </row>
    <row r="216" spans="1:25" ht="22.5" customHeight="1" thickTop="1" thickBot="1" x14ac:dyDescent="0.3">
      <c r="A216" s="43" t="s">
        <v>30</v>
      </c>
      <c r="B216" s="34" t="s">
        <v>47</v>
      </c>
      <c r="C216" s="34" t="s">
        <v>114</v>
      </c>
      <c r="D216" s="34" t="s">
        <v>34</v>
      </c>
      <c r="E216" s="33" t="s">
        <v>47</v>
      </c>
      <c r="F216" s="34"/>
      <c r="G216" s="34"/>
      <c r="H216" s="34"/>
      <c r="I216" s="34"/>
      <c r="J216" s="40" t="s">
        <v>342</v>
      </c>
      <c r="K216" s="66"/>
      <c r="L216" s="66"/>
      <c r="M216" s="66"/>
      <c r="N216" s="66">
        <f t="shared" si="92"/>
        <v>0</v>
      </c>
      <c r="O216" s="66"/>
      <c r="P216" s="66"/>
      <c r="Q216" s="66"/>
      <c r="R216" s="66"/>
      <c r="S216" s="66"/>
      <c r="T216" s="66"/>
      <c r="U216" s="67">
        <v>0</v>
      </c>
      <c r="V216" s="34"/>
      <c r="W216" s="43"/>
      <c r="X216" s="43"/>
      <c r="Y216" s="50"/>
    </row>
    <row r="217" spans="1:25" ht="16.5" thickTop="1" thickBot="1" x14ac:dyDescent="0.3">
      <c r="A217" s="43" t="s">
        <v>30</v>
      </c>
      <c r="B217" s="34" t="s">
        <v>47</v>
      </c>
      <c r="C217" s="34" t="s">
        <v>114</v>
      </c>
      <c r="D217" s="34" t="s">
        <v>34</v>
      </c>
      <c r="E217" s="33" t="s">
        <v>62</v>
      </c>
      <c r="F217" s="34"/>
      <c r="G217" s="34"/>
      <c r="H217" s="34"/>
      <c r="I217" s="34"/>
      <c r="J217" s="40" t="s">
        <v>343</v>
      </c>
      <c r="K217" s="66">
        <v>5000000000</v>
      </c>
      <c r="L217" s="66"/>
      <c r="M217" s="66"/>
      <c r="N217" s="49">
        <f t="shared" si="92"/>
        <v>5000000000</v>
      </c>
      <c r="O217" s="66"/>
      <c r="P217" s="66">
        <f>N217</f>
        <v>5000000000</v>
      </c>
      <c r="Q217" s="66">
        <v>0</v>
      </c>
      <c r="R217" s="66"/>
      <c r="S217" s="66">
        <f>1159081674.91+257074067.18</f>
        <v>1416155742.0900002</v>
      </c>
      <c r="T217" s="66">
        <f>1159081674.91+257074067.18</f>
        <v>1416155742.0900002</v>
      </c>
      <c r="U217" s="63">
        <f t="shared" si="96"/>
        <v>1</v>
      </c>
      <c r="V217" s="34"/>
      <c r="W217" s="43"/>
      <c r="X217" s="43"/>
      <c r="Y217" s="50"/>
    </row>
    <row r="218" spans="1:25" s="39" customFormat="1" ht="16.5" thickTop="1" thickBot="1" x14ac:dyDescent="0.3">
      <c r="A218" s="27" t="s">
        <v>30</v>
      </c>
      <c r="B218" s="28" t="s">
        <v>47</v>
      </c>
      <c r="C218" s="28" t="s">
        <v>114</v>
      </c>
      <c r="D218" s="28" t="s">
        <v>47</v>
      </c>
      <c r="E218" s="28"/>
      <c r="F218" s="28"/>
      <c r="G218" s="28"/>
      <c r="H218" s="29"/>
      <c r="I218" s="29"/>
      <c r="J218" s="30" t="s">
        <v>196</v>
      </c>
      <c r="K218" s="62">
        <f>+K219</f>
        <v>0</v>
      </c>
      <c r="L218" s="62">
        <f>+L219</f>
        <v>0</v>
      </c>
      <c r="M218" s="62">
        <f>+M219</f>
        <v>0</v>
      </c>
      <c r="N218" s="62">
        <f t="shared" si="92"/>
        <v>0</v>
      </c>
      <c r="O218" s="62">
        <f t="shared" ref="O218:T218" si="97">+O219</f>
        <v>0</v>
      </c>
      <c r="P218" s="62">
        <f t="shared" si="97"/>
        <v>0</v>
      </c>
      <c r="Q218" s="62">
        <f t="shared" si="97"/>
        <v>0</v>
      </c>
      <c r="R218" s="62">
        <f t="shared" si="97"/>
        <v>0</v>
      </c>
      <c r="S218" s="62">
        <f>+S219</f>
        <v>0</v>
      </c>
      <c r="T218" s="62">
        <f t="shared" si="97"/>
        <v>0</v>
      </c>
      <c r="U218" s="42">
        <v>0</v>
      </c>
      <c r="V218" s="28"/>
      <c r="W218" s="27"/>
      <c r="X218" s="27"/>
      <c r="Y218" s="14" t="s">
        <v>33</v>
      </c>
    </row>
    <row r="219" spans="1:25" s="39" customFormat="1" ht="16.5" thickTop="1" thickBot="1" x14ac:dyDescent="0.3">
      <c r="A219" s="38" t="s">
        <v>30</v>
      </c>
      <c r="B219" s="33" t="s">
        <v>47</v>
      </c>
      <c r="C219" s="33" t="s">
        <v>114</v>
      </c>
      <c r="D219" s="33" t="s">
        <v>47</v>
      </c>
      <c r="E219" s="33" t="s">
        <v>34</v>
      </c>
      <c r="F219" s="33"/>
      <c r="G219" s="33"/>
      <c r="H219" s="34"/>
      <c r="I219" s="34"/>
      <c r="J219" s="35" t="s">
        <v>344</v>
      </c>
      <c r="K219" s="59"/>
      <c r="L219" s="59"/>
      <c r="M219" s="59"/>
      <c r="N219" s="59">
        <f t="shared" si="92"/>
        <v>0</v>
      </c>
      <c r="O219" s="59"/>
      <c r="P219" s="59"/>
      <c r="Q219" s="59"/>
      <c r="R219" s="59"/>
      <c r="S219" s="59"/>
      <c r="T219" s="59"/>
      <c r="U219" s="42">
        <v>0</v>
      </c>
      <c r="V219" s="33"/>
      <c r="W219" s="38"/>
      <c r="X219" s="38"/>
      <c r="Y219" s="14" t="s">
        <v>33</v>
      </c>
    </row>
    <row r="220" spans="1:25" s="39" customFormat="1" ht="16.5" thickTop="1" thickBot="1" x14ac:dyDescent="0.3">
      <c r="A220" s="27" t="s">
        <v>30</v>
      </c>
      <c r="B220" s="28" t="s">
        <v>47</v>
      </c>
      <c r="C220" s="28" t="s">
        <v>114</v>
      </c>
      <c r="D220" s="28" t="s">
        <v>62</v>
      </c>
      <c r="E220" s="28"/>
      <c r="F220" s="28"/>
      <c r="G220" s="28"/>
      <c r="H220" s="29"/>
      <c r="I220" s="29"/>
      <c r="J220" s="30" t="s">
        <v>345</v>
      </c>
      <c r="K220" s="62"/>
      <c r="L220" s="62"/>
      <c r="M220" s="62"/>
      <c r="N220" s="62">
        <f t="shared" si="92"/>
        <v>0</v>
      </c>
      <c r="O220" s="62"/>
      <c r="P220" s="62"/>
      <c r="Q220" s="62"/>
      <c r="R220" s="62"/>
      <c r="S220" s="62"/>
      <c r="T220" s="62"/>
      <c r="U220" s="42">
        <v>0</v>
      </c>
      <c r="V220" s="28"/>
      <c r="W220" s="27"/>
      <c r="X220" s="27"/>
      <c r="Y220" s="14" t="s">
        <v>33</v>
      </c>
    </row>
    <row r="221" spans="1:25" s="39" customFormat="1" ht="16.5" thickTop="1" thickBot="1" x14ac:dyDescent="0.3">
      <c r="A221" s="27" t="s">
        <v>30</v>
      </c>
      <c r="B221" s="28" t="s">
        <v>47</v>
      </c>
      <c r="C221" s="28" t="s">
        <v>114</v>
      </c>
      <c r="D221" s="28" t="s">
        <v>66</v>
      </c>
      <c r="E221" s="28"/>
      <c r="F221" s="28"/>
      <c r="G221" s="28"/>
      <c r="H221" s="29"/>
      <c r="I221" s="29"/>
      <c r="J221" s="30" t="s">
        <v>346</v>
      </c>
      <c r="K221" s="62"/>
      <c r="L221" s="62"/>
      <c r="M221" s="62"/>
      <c r="N221" s="62">
        <f t="shared" si="92"/>
        <v>0</v>
      </c>
      <c r="O221" s="62"/>
      <c r="P221" s="62"/>
      <c r="Q221" s="62"/>
      <c r="R221" s="62"/>
      <c r="S221" s="62"/>
      <c r="T221" s="62"/>
      <c r="U221" s="42">
        <v>0</v>
      </c>
      <c r="V221" s="28"/>
      <c r="W221" s="27"/>
      <c r="X221" s="27"/>
      <c r="Y221" s="14" t="s">
        <v>33</v>
      </c>
    </row>
    <row r="222" spans="1:25" s="39" customFormat="1" ht="16.5" thickTop="1" thickBot="1" x14ac:dyDescent="0.3">
      <c r="A222" s="27" t="s">
        <v>30</v>
      </c>
      <c r="B222" s="28" t="s">
        <v>47</v>
      </c>
      <c r="C222" s="28" t="s">
        <v>114</v>
      </c>
      <c r="D222" s="28" t="s">
        <v>114</v>
      </c>
      <c r="E222" s="28"/>
      <c r="F222" s="28"/>
      <c r="G222" s="28"/>
      <c r="H222" s="29"/>
      <c r="I222" s="29"/>
      <c r="J222" s="30" t="s">
        <v>347</v>
      </c>
      <c r="K222" s="62">
        <f>+K223+K224</f>
        <v>0</v>
      </c>
      <c r="L222" s="62">
        <f>+L223+L224</f>
        <v>0</v>
      </c>
      <c r="M222" s="62">
        <f>+M223+M224</f>
        <v>0</v>
      </c>
      <c r="N222" s="62">
        <f t="shared" si="92"/>
        <v>0</v>
      </c>
      <c r="O222" s="62">
        <f t="shared" ref="O222:T222" si="98">+O223+O224</f>
        <v>0</v>
      </c>
      <c r="P222" s="62">
        <f t="shared" si="98"/>
        <v>0</v>
      </c>
      <c r="Q222" s="62">
        <f t="shared" si="98"/>
        <v>0</v>
      </c>
      <c r="R222" s="62">
        <f t="shared" si="98"/>
        <v>0</v>
      </c>
      <c r="S222" s="62">
        <f>+S223+S224</f>
        <v>0</v>
      </c>
      <c r="T222" s="62">
        <f t="shared" si="98"/>
        <v>0</v>
      </c>
      <c r="U222" s="42">
        <v>0</v>
      </c>
      <c r="V222" s="28"/>
      <c r="W222" s="27"/>
      <c r="X222" s="27"/>
      <c r="Y222" s="14" t="s">
        <v>33</v>
      </c>
    </row>
    <row r="223" spans="1:25" s="39" customFormat="1" ht="16.5" thickTop="1" thickBot="1" x14ac:dyDescent="0.3">
      <c r="A223" s="38" t="s">
        <v>30</v>
      </c>
      <c r="B223" s="33" t="s">
        <v>47</v>
      </c>
      <c r="C223" s="33" t="s">
        <v>114</v>
      </c>
      <c r="D223" s="33" t="s">
        <v>114</v>
      </c>
      <c r="E223" s="33" t="s">
        <v>34</v>
      </c>
      <c r="F223" s="33"/>
      <c r="G223" s="33"/>
      <c r="H223" s="34"/>
      <c r="I223" s="34"/>
      <c r="J223" s="35" t="s">
        <v>348</v>
      </c>
      <c r="K223" s="59"/>
      <c r="L223" s="59"/>
      <c r="M223" s="59"/>
      <c r="N223" s="59">
        <f t="shared" si="92"/>
        <v>0</v>
      </c>
      <c r="O223" s="59"/>
      <c r="P223" s="59"/>
      <c r="Q223" s="59"/>
      <c r="R223" s="59"/>
      <c r="S223" s="59"/>
      <c r="T223" s="59"/>
      <c r="U223" s="42">
        <v>0</v>
      </c>
      <c r="V223" s="33"/>
      <c r="W223" s="38"/>
      <c r="X223" s="38"/>
      <c r="Y223" s="14" t="s">
        <v>33</v>
      </c>
    </row>
    <row r="224" spans="1:25" s="39" customFormat="1" ht="16.5" thickTop="1" thickBot="1" x14ac:dyDescent="0.3">
      <c r="A224" s="38" t="s">
        <v>30</v>
      </c>
      <c r="B224" s="33" t="s">
        <v>47</v>
      </c>
      <c r="C224" s="33" t="s">
        <v>114</v>
      </c>
      <c r="D224" s="33" t="s">
        <v>114</v>
      </c>
      <c r="E224" s="33" t="s">
        <v>47</v>
      </c>
      <c r="F224" s="33"/>
      <c r="G224" s="33"/>
      <c r="H224" s="34"/>
      <c r="I224" s="34"/>
      <c r="J224" s="35" t="s">
        <v>349</v>
      </c>
      <c r="K224" s="59"/>
      <c r="L224" s="59"/>
      <c r="M224" s="59"/>
      <c r="N224" s="59">
        <f t="shared" si="92"/>
        <v>0</v>
      </c>
      <c r="O224" s="59"/>
      <c r="P224" s="59"/>
      <c r="Q224" s="59"/>
      <c r="R224" s="59"/>
      <c r="S224" s="59"/>
      <c r="T224" s="59"/>
      <c r="U224" s="42">
        <v>0</v>
      </c>
      <c r="V224" s="38"/>
      <c r="W224" s="38"/>
      <c r="X224" s="38"/>
      <c r="Y224" s="14" t="s">
        <v>33</v>
      </c>
    </row>
    <row r="225" spans="1:25" s="39" customFormat="1" ht="16.5" thickTop="1" thickBot="1" x14ac:dyDescent="0.3">
      <c r="A225" s="27" t="s">
        <v>30</v>
      </c>
      <c r="B225" s="28" t="s">
        <v>47</v>
      </c>
      <c r="C225" s="28" t="s">
        <v>114</v>
      </c>
      <c r="D225" s="28" t="s">
        <v>137</v>
      </c>
      <c r="E225" s="28"/>
      <c r="F225" s="28"/>
      <c r="G225" s="28"/>
      <c r="H225" s="29"/>
      <c r="I225" s="29"/>
      <c r="J225" s="30" t="s">
        <v>350</v>
      </c>
      <c r="K225" s="62"/>
      <c r="L225" s="62"/>
      <c r="M225" s="62"/>
      <c r="N225" s="62">
        <f t="shared" si="92"/>
        <v>0</v>
      </c>
      <c r="O225" s="62"/>
      <c r="P225" s="62"/>
      <c r="Q225" s="62"/>
      <c r="R225" s="62"/>
      <c r="S225" s="62"/>
      <c r="T225" s="62"/>
      <c r="U225" s="42">
        <v>0</v>
      </c>
      <c r="V225" s="28"/>
      <c r="W225" s="27"/>
      <c r="X225" s="27"/>
      <c r="Y225" s="14" t="s">
        <v>33</v>
      </c>
    </row>
    <row r="226" spans="1:25" s="39" customFormat="1" ht="16.5" thickTop="1" thickBot="1" x14ac:dyDescent="0.3">
      <c r="A226" s="27" t="s">
        <v>30</v>
      </c>
      <c r="B226" s="28" t="s">
        <v>47</v>
      </c>
      <c r="C226" s="28" t="s">
        <v>114</v>
      </c>
      <c r="D226" s="28" t="s">
        <v>141</v>
      </c>
      <c r="E226" s="28"/>
      <c r="F226" s="28"/>
      <c r="G226" s="28"/>
      <c r="H226" s="29"/>
      <c r="I226" s="29"/>
      <c r="J226" s="30" t="s">
        <v>351</v>
      </c>
      <c r="K226" s="62"/>
      <c r="L226" s="62"/>
      <c r="M226" s="62"/>
      <c r="N226" s="62">
        <f t="shared" si="92"/>
        <v>0</v>
      </c>
      <c r="O226" s="62"/>
      <c r="P226" s="62"/>
      <c r="Q226" s="62"/>
      <c r="R226" s="62"/>
      <c r="S226" s="62"/>
      <c r="T226" s="62"/>
      <c r="U226" s="42">
        <v>0</v>
      </c>
      <c r="V226" s="28"/>
      <c r="W226" s="27"/>
      <c r="X226" s="27"/>
      <c r="Y226" s="14" t="s">
        <v>33</v>
      </c>
    </row>
    <row r="227" spans="1:25" s="39" customFormat="1" ht="16.5" thickTop="1" thickBot="1" x14ac:dyDescent="0.3">
      <c r="A227" s="27" t="s">
        <v>30</v>
      </c>
      <c r="B227" s="28" t="s">
        <v>47</v>
      </c>
      <c r="C227" s="28" t="s">
        <v>114</v>
      </c>
      <c r="D227" s="28" t="s">
        <v>145</v>
      </c>
      <c r="E227" s="28"/>
      <c r="F227" s="28"/>
      <c r="G227" s="28"/>
      <c r="H227" s="29"/>
      <c r="I227" s="29"/>
      <c r="J227" s="30" t="s">
        <v>352</v>
      </c>
      <c r="K227" s="62"/>
      <c r="L227" s="62"/>
      <c r="M227" s="62"/>
      <c r="N227" s="62">
        <f t="shared" si="92"/>
        <v>0</v>
      </c>
      <c r="O227" s="62"/>
      <c r="P227" s="62"/>
      <c r="Q227" s="62"/>
      <c r="R227" s="62"/>
      <c r="S227" s="62"/>
      <c r="T227" s="62"/>
      <c r="U227" s="42">
        <v>0</v>
      </c>
      <c r="V227" s="28"/>
      <c r="W227" s="27"/>
      <c r="X227" s="27"/>
      <c r="Y227" s="14" t="s">
        <v>33</v>
      </c>
    </row>
    <row r="228" spans="1:25" s="39" customFormat="1" ht="16.5" thickTop="1" thickBot="1" x14ac:dyDescent="0.3">
      <c r="A228" s="27" t="s">
        <v>30</v>
      </c>
      <c r="B228" s="28" t="s">
        <v>47</v>
      </c>
      <c r="C228" s="28" t="s">
        <v>114</v>
      </c>
      <c r="D228" s="28" t="s">
        <v>271</v>
      </c>
      <c r="E228" s="28"/>
      <c r="F228" s="28"/>
      <c r="G228" s="28"/>
      <c r="H228" s="29"/>
      <c r="I228" s="29"/>
      <c r="J228" s="30" t="s">
        <v>353</v>
      </c>
      <c r="K228" s="62"/>
      <c r="L228" s="62"/>
      <c r="M228" s="62"/>
      <c r="N228" s="62">
        <f t="shared" si="92"/>
        <v>0</v>
      </c>
      <c r="O228" s="62"/>
      <c r="P228" s="62"/>
      <c r="Q228" s="62"/>
      <c r="R228" s="62"/>
      <c r="S228" s="62"/>
      <c r="T228" s="62"/>
      <c r="U228" s="42">
        <v>0</v>
      </c>
      <c r="V228" s="28"/>
      <c r="W228" s="27"/>
      <c r="X228" s="27"/>
      <c r="Y228" s="14" t="s">
        <v>33</v>
      </c>
    </row>
    <row r="229" spans="1:25" s="39" customFormat="1" ht="16.5" thickTop="1" thickBot="1" x14ac:dyDescent="0.3">
      <c r="A229" s="27" t="s">
        <v>30</v>
      </c>
      <c r="B229" s="28" t="s">
        <v>47</v>
      </c>
      <c r="C229" s="28" t="s">
        <v>114</v>
      </c>
      <c r="D229" s="28" t="s">
        <v>273</v>
      </c>
      <c r="E229" s="28"/>
      <c r="F229" s="28"/>
      <c r="G229" s="28"/>
      <c r="H229" s="29"/>
      <c r="I229" s="29"/>
      <c r="J229" s="30" t="s">
        <v>354</v>
      </c>
      <c r="K229" s="62"/>
      <c r="L229" s="62"/>
      <c r="M229" s="62"/>
      <c r="N229" s="62">
        <f t="shared" si="92"/>
        <v>0</v>
      </c>
      <c r="O229" s="62"/>
      <c r="P229" s="62"/>
      <c r="Q229" s="62"/>
      <c r="R229" s="62"/>
      <c r="S229" s="62"/>
      <c r="T229" s="62"/>
      <c r="U229" s="42">
        <v>0</v>
      </c>
      <c r="V229" s="28"/>
      <c r="W229" s="27"/>
      <c r="X229" s="27"/>
      <c r="Y229" s="14" t="s">
        <v>33</v>
      </c>
    </row>
    <row r="230" spans="1:25" s="39" customFormat="1" ht="16.5" thickTop="1" thickBot="1" x14ac:dyDescent="0.3">
      <c r="A230" s="27" t="s">
        <v>30</v>
      </c>
      <c r="B230" s="28" t="s">
        <v>47</v>
      </c>
      <c r="C230" s="28" t="s">
        <v>114</v>
      </c>
      <c r="D230" s="28" t="s">
        <v>275</v>
      </c>
      <c r="E230" s="28"/>
      <c r="F230" s="28"/>
      <c r="G230" s="28"/>
      <c r="H230" s="29"/>
      <c r="I230" s="29"/>
      <c r="J230" s="30" t="s">
        <v>355</v>
      </c>
      <c r="K230" s="62"/>
      <c r="L230" s="62"/>
      <c r="M230" s="62"/>
      <c r="N230" s="62">
        <f t="shared" si="92"/>
        <v>0</v>
      </c>
      <c r="O230" s="62"/>
      <c r="P230" s="62"/>
      <c r="Q230" s="62"/>
      <c r="R230" s="62"/>
      <c r="S230" s="62"/>
      <c r="T230" s="62"/>
      <c r="U230" s="42">
        <v>0</v>
      </c>
      <c r="V230" s="28"/>
      <c r="W230" s="27" t="s">
        <v>356</v>
      </c>
      <c r="X230" s="27"/>
      <c r="Y230" s="14" t="s">
        <v>33</v>
      </c>
    </row>
    <row r="231" spans="1:25" s="39" customFormat="1" ht="16.5" thickTop="1" thickBot="1" x14ac:dyDescent="0.3">
      <c r="A231" s="27" t="s">
        <v>30</v>
      </c>
      <c r="B231" s="28" t="s">
        <v>47</v>
      </c>
      <c r="C231" s="28" t="s">
        <v>114</v>
      </c>
      <c r="D231" s="28" t="s">
        <v>277</v>
      </c>
      <c r="E231" s="28"/>
      <c r="F231" s="28"/>
      <c r="G231" s="28"/>
      <c r="H231" s="29"/>
      <c r="I231" s="29"/>
      <c r="J231" s="30" t="s">
        <v>357</v>
      </c>
      <c r="K231" s="62">
        <f>+K232+K233+K234</f>
        <v>0</v>
      </c>
      <c r="L231" s="62">
        <f>+L232+L233+L234</f>
        <v>0</v>
      </c>
      <c r="M231" s="62">
        <f>+M232+M233+M234</f>
        <v>0</v>
      </c>
      <c r="N231" s="62">
        <f t="shared" si="92"/>
        <v>0</v>
      </c>
      <c r="O231" s="62">
        <f t="shared" ref="O231:T231" si="99">+O232+O233+O234</f>
        <v>0</v>
      </c>
      <c r="P231" s="62">
        <f t="shared" si="99"/>
        <v>0</v>
      </c>
      <c r="Q231" s="62">
        <f t="shared" si="99"/>
        <v>0</v>
      </c>
      <c r="R231" s="62">
        <f t="shared" si="99"/>
        <v>0</v>
      </c>
      <c r="S231" s="62">
        <f>+S232+S233+S234</f>
        <v>0</v>
      </c>
      <c r="T231" s="62">
        <f t="shared" si="99"/>
        <v>0</v>
      </c>
      <c r="U231" s="42">
        <v>0</v>
      </c>
      <c r="V231" s="28"/>
      <c r="W231" s="27" t="s">
        <v>358</v>
      </c>
      <c r="X231" s="27"/>
      <c r="Y231" s="14" t="s">
        <v>33</v>
      </c>
    </row>
    <row r="232" spans="1:25" s="39" customFormat="1" ht="16.5" thickTop="1" thickBot="1" x14ac:dyDescent="0.3">
      <c r="A232" s="38" t="s">
        <v>30</v>
      </c>
      <c r="B232" s="33" t="s">
        <v>47</v>
      </c>
      <c r="C232" s="33" t="s">
        <v>114</v>
      </c>
      <c r="D232" s="33" t="s">
        <v>277</v>
      </c>
      <c r="E232" s="33" t="s">
        <v>34</v>
      </c>
      <c r="F232" s="33"/>
      <c r="G232" s="33"/>
      <c r="H232" s="34"/>
      <c r="I232" s="34"/>
      <c r="J232" s="35" t="s">
        <v>359</v>
      </c>
      <c r="K232" s="59"/>
      <c r="L232" s="59"/>
      <c r="M232" s="59"/>
      <c r="N232" s="59">
        <f t="shared" si="92"/>
        <v>0</v>
      </c>
      <c r="O232" s="59"/>
      <c r="P232" s="59"/>
      <c r="Q232" s="59"/>
      <c r="R232" s="59"/>
      <c r="S232" s="59"/>
      <c r="T232" s="59"/>
      <c r="U232" s="42">
        <v>0</v>
      </c>
      <c r="V232" s="38"/>
      <c r="W232" s="38" t="s">
        <v>360</v>
      </c>
      <c r="X232" s="38"/>
      <c r="Y232" s="14" t="s">
        <v>33</v>
      </c>
    </row>
    <row r="233" spans="1:25" s="39" customFormat="1" ht="16.5" thickTop="1" thickBot="1" x14ac:dyDescent="0.3">
      <c r="A233" s="38" t="s">
        <v>30</v>
      </c>
      <c r="B233" s="33" t="s">
        <v>47</v>
      </c>
      <c r="C233" s="33" t="s">
        <v>114</v>
      </c>
      <c r="D233" s="33" t="s">
        <v>277</v>
      </c>
      <c r="E233" s="33" t="s">
        <v>47</v>
      </c>
      <c r="F233" s="33"/>
      <c r="G233" s="33"/>
      <c r="H233" s="34"/>
      <c r="I233" s="34"/>
      <c r="J233" s="35" t="s">
        <v>361</v>
      </c>
      <c r="K233" s="59"/>
      <c r="L233" s="59"/>
      <c r="M233" s="59"/>
      <c r="N233" s="59">
        <f t="shared" si="92"/>
        <v>0</v>
      </c>
      <c r="O233" s="59"/>
      <c r="P233" s="59"/>
      <c r="Q233" s="59"/>
      <c r="R233" s="59"/>
      <c r="S233" s="59"/>
      <c r="T233" s="59"/>
      <c r="U233" s="42">
        <v>0</v>
      </c>
      <c r="V233" s="33"/>
      <c r="W233" s="38" t="s">
        <v>362</v>
      </c>
      <c r="X233" s="38"/>
      <c r="Y233" s="14" t="s">
        <v>33</v>
      </c>
    </row>
    <row r="234" spans="1:25" s="39" customFormat="1" ht="16.5" thickTop="1" thickBot="1" x14ac:dyDescent="0.3">
      <c r="A234" s="38" t="s">
        <v>30</v>
      </c>
      <c r="B234" s="33" t="s">
        <v>47</v>
      </c>
      <c r="C234" s="33" t="s">
        <v>114</v>
      </c>
      <c r="D234" s="33" t="s">
        <v>277</v>
      </c>
      <c r="E234" s="33" t="s">
        <v>62</v>
      </c>
      <c r="F234" s="33"/>
      <c r="G234" s="33"/>
      <c r="H234" s="34"/>
      <c r="I234" s="34"/>
      <c r="J234" s="35" t="s">
        <v>363</v>
      </c>
      <c r="K234" s="59"/>
      <c r="L234" s="59"/>
      <c r="M234" s="59"/>
      <c r="N234" s="59">
        <f t="shared" si="92"/>
        <v>0</v>
      </c>
      <c r="O234" s="59"/>
      <c r="P234" s="59"/>
      <c r="Q234" s="59"/>
      <c r="R234" s="59"/>
      <c r="S234" s="59"/>
      <c r="T234" s="59"/>
      <c r="U234" s="42">
        <v>0</v>
      </c>
      <c r="V234" s="38"/>
      <c r="W234" s="38" t="s">
        <v>364</v>
      </c>
      <c r="X234" s="38"/>
      <c r="Y234" s="14" t="s">
        <v>33</v>
      </c>
    </row>
    <row r="235" spans="1:25" s="39" customFormat="1" ht="16.5" thickTop="1" thickBot="1" x14ac:dyDescent="0.3">
      <c r="A235" s="27" t="s">
        <v>30</v>
      </c>
      <c r="B235" s="28" t="s">
        <v>47</v>
      </c>
      <c r="C235" s="28" t="s">
        <v>114</v>
      </c>
      <c r="D235" s="28" t="s">
        <v>365</v>
      </c>
      <c r="E235" s="28"/>
      <c r="F235" s="28"/>
      <c r="G235" s="28"/>
      <c r="H235" s="29"/>
      <c r="I235" s="29"/>
      <c r="J235" s="30" t="s">
        <v>366</v>
      </c>
      <c r="K235" s="62">
        <f>+K236+K239</f>
        <v>0</v>
      </c>
      <c r="L235" s="62">
        <f>+L236+L239</f>
        <v>0</v>
      </c>
      <c r="M235" s="62">
        <f>+M236+M239</f>
        <v>0</v>
      </c>
      <c r="N235" s="62">
        <f t="shared" si="92"/>
        <v>0</v>
      </c>
      <c r="O235" s="62">
        <f t="shared" ref="O235:T235" si="100">+O236+O239</f>
        <v>0</v>
      </c>
      <c r="P235" s="62">
        <f t="shared" si="100"/>
        <v>0</v>
      </c>
      <c r="Q235" s="62">
        <f t="shared" si="100"/>
        <v>0</v>
      </c>
      <c r="R235" s="62">
        <f t="shared" si="100"/>
        <v>0</v>
      </c>
      <c r="S235" s="62">
        <f>+S236+S239</f>
        <v>0</v>
      </c>
      <c r="T235" s="62">
        <f t="shared" si="100"/>
        <v>0</v>
      </c>
      <c r="U235" s="42">
        <v>0</v>
      </c>
      <c r="V235" s="28"/>
      <c r="W235" s="28" t="s">
        <v>367</v>
      </c>
      <c r="X235" s="28"/>
      <c r="Y235" s="14" t="s">
        <v>33</v>
      </c>
    </row>
    <row r="236" spans="1:25" s="39" customFormat="1" ht="16.5" thickTop="1" thickBot="1" x14ac:dyDescent="0.3">
      <c r="A236" s="38" t="s">
        <v>30</v>
      </c>
      <c r="B236" s="33" t="s">
        <v>47</v>
      </c>
      <c r="C236" s="33" t="s">
        <v>114</v>
      </c>
      <c r="D236" s="33" t="s">
        <v>365</v>
      </c>
      <c r="E236" s="33" t="s">
        <v>34</v>
      </c>
      <c r="F236" s="33"/>
      <c r="G236" s="33"/>
      <c r="H236" s="34"/>
      <c r="I236" s="34"/>
      <c r="J236" s="35" t="s">
        <v>368</v>
      </c>
      <c r="K236" s="68">
        <f>+K237+K238</f>
        <v>0</v>
      </c>
      <c r="L236" s="68">
        <f>+L237+L238</f>
        <v>0</v>
      </c>
      <c r="M236" s="68">
        <f>+M237+M238</f>
        <v>0</v>
      </c>
      <c r="N236" s="68">
        <f t="shared" si="92"/>
        <v>0</v>
      </c>
      <c r="O236" s="68">
        <f t="shared" ref="O236:T236" si="101">+O237+O238</f>
        <v>0</v>
      </c>
      <c r="P236" s="68">
        <f t="shared" si="101"/>
        <v>0</v>
      </c>
      <c r="Q236" s="68">
        <f t="shared" si="101"/>
        <v>0</v>
      </c>
      <c r="R236" s="68">
        <f t="shared" si="101"/>
        <v>0</v>
      </c>
      <c r="S236" s="68">
        <f>+S237+S238</f>
        <v>0</v>
      </c>
      <c r="T236" s="68">
        <f t="shared" si="101"/>
        <v>0</v>
      </c>
      <c r="U236" s="42">
        <v>0</v>
      </c>
      <c r="V236" s="33"/>
      <c r="W236" s="33" t="s">
        <v>369</v>
      </c>
      <c r="X236" s="33"/>
      <c r="Y236" s="14" t="s">
        <v>33</v>
      </c>
    </row>
    <row r="237" spans="1:25" ht="16.5" thickTop="1" thickBot="1" x14ac:dyDescent="0.3">
      <c r="A237" s="43" t="s">
        <v>30</v>
      </c>
      <c r="B237" s="34" t="s">
        <v>47</v>
      </c>
      <c r="C237" s="34" t="s">
        <v>114</v>
      </c>
      <c r="D237" s="34" t="s">
        <v>365</v>
      </c>
      <c r="E237" s="34" t="s">
        <v>34</v>
      </c>
      <c r="F237" s="33" t="s">
        <v>34</v>
      </c>
      <c r="G237" s="34"/>
      <c r="H237" s="34"/>
      <c r="I237" s="34"/>
      <c r="J237" s="40" t="s">
        <v>370</v>
      </c>
      <c r="K237" s="68"/>
      <c r="L237" s="68"/>
      <c r="M237" s="68"/>
      <c r="N237" s="68">
        <f t="shared" si="92"/>
        <v>0</v>
      </c>
      <c r="O237" s="68"/>
      <c r="P237" s="68"/>
      <c r="Q237" s="68"/>
      <c r="R237" s="68"/>
      <c r="S237" s="68"/>
      <c r="T237" s="68"/>
      <c r="U237" s="42">
        <v>0</v>
      </c>
      <c r="V237" s="33"/>
      <c r="W237" s="33"/>
      <c r="X237" s="33"/>
      <c r="Y237" s="14"/>
    </row>
    <row r="238" spans="1:25" ht="16.5" thickTop="1" thickBot="1" x14ac:dyDescent="0.3">
      <c r="A238" s="43" t="s">
        <v>30</v>
      </c>
      <c r="B238" s="34" t="s">
        <v>47</v>
      </c>
      <c r="C238" s="34" t="s">
        <v>114</v>
      </c>
      <c r="D238" s="34" t="s">
        <v>365</v>
      </c>
      <c r="E238" s="34" t="s">
        <v>34</v>
      </c>
      <c r="F238" s="33" t="s">
        <v>47</v>
      </c>
      <c r="G238" s="34"/>
      <c r="H238" s="34"/>
      <c r="I238" s="34"/>
      <c r="J238" s="40" t="s">
        <v>371</v>
      </c>
      <c r="K238" s="68"/>
      <c r="L238" s="68"/>
      <c r="M238" s="68"/>
      <c r="N238" s="68">
        <f t="shared" si="92"/>
        <v>0</v>
      </c>
      <c r="O238" s="68"/>
      <c r="P238" s="68"/>
      <c r="Q238" s="68"/>
      <c r="R238" s="68"/>
      <c r="S238" s="68"/>
      <c r="T238" s="68"/>
      <c r="U238" s="42">
        <v>0</v>
      </c>
      <c r="V238" s="33"/>
      <c r="W238" s="33"/>
      <c r="X238" s="33"/>
      <c r="Y238" s="14"/>
    </row>
    <row r="239" spans="1:25" s="39" customFormat="1" ht="16.5" thickTop="1" thickBot="1" x14ac:dyDescent="0.3">
      <c r="A239" s="38" t="s">
        <v>30</v>
      </c>
      <c r="B239" s="33" t="s">
        <v>47</v>
      </c>
      <c r="C239" s="33" t="s">
        <v>114</v>
      </c>
      <c r="D239" s="33" t="s">
        <v>365</v>
      </c>
      <c r="E239" s="33" t="s">
        <v>47</v>
      </c>
      <c r="F239" s="33"/>
      <c r="G239" s="33"/>
      <c r="H239" s="34"/>
      <c r="I239" s="34"/>
      <c r="J239" s="35" t="s">
        <v>372</v>
      </c>
      <c r="K239" s="68"/>
      <c r="L239" s="68"/>
      <c r="M239" s="68"/>
      <c r="N239" s="68">
        <f t="shared" si="92"/>
        <v>0</v>
      </c>
      <c r="O239" s="68"/>
      <c r="P239" s="68"/>
      <c r="Q239" s="68"/>
      <c r="R239" s="68"/>
      <c r="S239" s="68"/>
      <c r="T239" s="68"/>
      <c r="U239" s="42">
        <v>0</v>
      </c>
      <c r="V239" s="33"/>
      <c r="W239" s="33"/>
      <c r="X239" s="33"/>
      <c r="Y239" s="14" t="s">
        <v>33</v>
      </c>
    </row>
    <row r="240" spans="1:25" s="39" customFormat="1" ht="16.5" thickTop="1" thickBot="1" x14ac:dyDescent="0.3">
      <c r="A240" s="27">
        <v>1</v>
      </c>
      <c r="B240" s="28" t="s">
        <v>47</v>
      </c>
      <c r="C240" s="28" t="s">
        <v>114</v>
      </c>
      <c r="D240" s="28" t="s">
        <v>373</v>
      </c>
      <c r="E240" s="28"/>
      <c r="F240" s="28"/>
      <c r="G240" s="28"/>
      <c r="H240" s="29"/>
      <c r="I240" s="29"/>
      <c r="J240" s="30" t="s">
        <v>374</v>
      </c>
      <c r="K240" s="62">
        <f>+K241+K242</f>
        <v>0</v>
      </c>
      <c r="L240" s="62">
        <f>+L241+L242</f>
        <v>0</v>
      </c>
      <c r="M240" s="62">
        <f>+M241+M242</f>
        <v>0</v>
      </c>
      <c r="N240" s="62">
        <f t="shared" si="92"/>
        <v>0</v>
      </c>
      <c r="O240" s="62">
        <f t="shared" ref="O240:T240" si="102">+O241+O242</f>
        <v>0</v>
      </c>
      <c r="P240" s="62">
        <f t="shared" si="102"/>
        <v>0</v>
      </c>
      <c r="Q240" s="62">
        <f t="shared" si="102"/>
        <v>0</v>
      </c>
      <c r="R240" s="62">
        <f t="shared" si="102"/>
        <v>0</v>
      </c>
      <c r="S240" s="62">
        <f>+S241+S242</f>
        <v>0</v>
      </c>
      <c r="T240" s="62">
        <f t="shared" si="102"/>
        <v>0</v>
      </c>
      <c r="U240" s="42">
        <v>0</v>
      </c>
      <c r="V240" s="28"/>
      <c r="W240" s="28"/>
      <c r="X240" s="28"/>
      <c r="Y240" s="14"/>
    </row>
    <row r="241" spans="1:25" ht="16.5" thickTop="1" thickBot="1" x14ac:dyDescent="0.3">
      <c r="A241" s="43">
        <v>1</v>
      </c>
      <c r="B241" s="34" t="s">
        <v>47</v>
      </c>
      <c r="C241" s="34" t="s">
        <v>114</v>
      </c>
      <c r="D241" s="34" t="s">
        <v>373</v>
      </c>
      <c r="E241" s="33" t="s">
        <v>34</v>
      </c>
      <c r="F241" s="34"/>
      <c r="G241" s="34"/>
      <c r="H241" s="34"/>
      <c r="I241" s="34"/>
      <c r="J241" s="40" t="s">
        <v>375</v>
      </c>
      <c r="K241" s="66"/>
      <c r="L241" s="66"/>
      <c r="M241" s="66"/>
      <c r="N241" s="66">
        <f t="shared" si="92"/>
        <v>0</v>
      </c>
      <c r="O241" s="66"/>
      <c r="P241" s="66"/>
      <c r="Q241" s="66"/>
      <c r="R241" s="66"/>
      <c r="S241" s="66"/>
      <c r="T241" s="66"/>
      <c r="U241" s="42">
        <v>0</v>
      </c>
      <c r="V241" s="34"/>
      <c r="W241" s="34"/>
      <c r="X241" s="34"/>
      <c r="Y241" s="50"/>
    </row>
    <row r="242" spans="1:25" ht="16.5" thickTop="1" thickBot="1" x14ac:dyDescent="0.3">
      <c r="A242" s="43">
        <v>1</v>
      </c>
      <c r="B242" s="34" t="s">
        <v>47</v>
      </c>
      <c r="C242" s="34" t="s">
        <v>114</v>
      </c>
      <c r="D242" s="34" t="s">
        <v>373</v>
      </c>
      <c r="E242" s="33" t="s">
        <v>47</v>
      </c>
      <c r="F242" s="34"/>
      <c r="G242" s="34"/>
      <c r="H242" s="34"/>
      <c r="I242" s="34"/>
      <c r="J242" s="40" t="s">
        <v>376</v>
      </c>
      <c r="K242" s="66"/>
      <c r="L242" s="66"/>
      <c r="M242" s="66"/>
      <c r="N242" s="66">
        <f t="shared" si="92"/>
        <v>0</v>
      </c>
      <c r="O242" s="66"/>
      <c r="P242" s="66"/>
      <c r="Q242" s="66"/>
      <c r="R242" s="66"/>
      <c r="S242" s="66"/>
      <c r="T242" s="66"/>
      <c r="U242" s="42">
        <v>0</v>
      </c>
      <c r="V242" s="34"/>
      <c r="W242" s="34"/>
      <c r="X242" s="34"/>
      <c r="Y242" s="50"/>
    </row>
    <row r="243" spans="1:25" s="39" customFormat="1" ht="22.5" customHeight="1" thickTop="1" thickBot="1" x14ac:dyDescent="0.3">
      <c r="A243" s="21" t="s">
        <v>30</v>
      </c>
      <c r="B243" s="22" t="s">
        <v>47</v>
      </c>
      <c r="C243" s="22" t="s">
        <v>137</v>
      </c>
      <c r="D243" s="22"/>
      <c r="E243" s="22"/>
      <c r="F243" s="22"/>
      <c r="G243" s="22"/>
      <c r="H243" s="23"/>
      <c r="I243" s="23"/>
      <c r="J243" s="24" t="s">
        <v>377</v>
      </c>
      <c r="K243" s="69">
        <f t="shared" ref="K243:T243" si="103">+K244+K246+K247+K253+K254+K255</f>
        <v>4000000000</v>
      </c>
      <c r="L243" s="69">
        <f t="shared" si="103"/>
        <v>0</v>
      </c>
      <c r="M243" s="69">
        <f t="shared" si="103"/>
        <v>0</v>
      </c>
      <c r="N243" s="69">
        <f t="shared" si="103"/>
        <v>4000000000</v>
      </c>
      <c r="O243" s="69">
        <f t="shared" si="103"/>
        <v>400000000</v>
      </c>
      <c r="P243" s="69">
        <f t="shared" si="103"/>
        <v>3200000000</v>
      </c>
      <c r="Q243" s="69">
        <f t="shared" si="103"/>
        <v>400000000</v>
      </c>
      <c r="R243" s="69">
        <f t="shared" si="103"/>
        <v>0</v>
      </c>
      <c r="S243" s="69">
        <f t="shared" si="103"/>
        <v>5144138877.25</v>
      </c>
      <c r="T243" s="69">
        <f t="shared" si="103"/>
        <v>3740711055.4700003</v>
      </c>
      <c r="U243" s="70">
        <f t="shared" si="96"/>
        <v>0.72717925093611457</v>
      </c>
      <c r="V243" s="22"/>
      <c r="W243" s="22" t="s">
        <v>378</v>
      </c>
      <c r="X243" s="22" t="s">
        <v>379</v>
      </c>
      <c r="Y243" s="14" t="s">
        <v>33</v>
      </c>
    </row>
    <row r="244" spans="1:25" s="39" customFormat="1" ht="22.5" customHeight="1" thickTop="1" thickBot="1" x14ac:dyDescent="0.3">
      <c r="A244" s="27" t="s">
        <v>30</v>
      </c>
      <c r="B244" s="28" t="s">
        <v>47</v>
      </c>
      <c r="C244" s="28" t="s">
        <v>137</v>
      </c>
      <c r="D244" s="28" t="s">
        <v>34</v>
      </c>
      <c r="E244" s="28"/>
      <c r="F244" s="28"/>
      <c r="G244" s="28"/>
      <c r="H244" s="29"/>
      <c r="I244" s="29"/>
      <c r="J244" s="30" t="s">
        <v>380</v>
      </c>
      <c r="K244" s="62">
        <f>+K245</f>
        <v>0</v>
      </c>
      <c r="L244" s="62">
        <f>+L245</f>
        <v>0</v>
      </c>
      <c r="M244" s="62">
        <f>+M245</f>
        <v>0</v>
      </c>
      <c r="N244" s="62">
        <f t="shared" ref="N244:N301" si="104">K244+L244-M244</f>
        <v>0</v>
      </c>
      <c r="O244" s="62">
        <f t="shared" ref="O244:T244" si="105">+O245</f>
        <v>0</v>
      </c>
      <c r="P244" s="62">
        <f t="shared" si="105"/>
        <v>0</v>
      </c>
      <c r="Q244" s="62">
        <f t="shared" si="105"/>
        <v>0</v>
      </c>
      <c r="R244" s="62">
        <f t="shared" si="105"/>
        <v>0</v>
      </c>
      <c r="S244" s="62">
        <f t="shared" si="105"/>
        <v>0</v>
      </c>
      <c r="T244" s="62">
        <f t="shared" si="105"/>
        <v>0</v>
      </c>
      <c r="U244" s="42">
        <v>0</v>
      </c>
      <c r="V244" s="28"/>
      <c r="W244" s="27"/>
      <c r="X244" s="27"/>
      <c r="Y244" s="14" t="s">
        <v>33</v>
      </c>
    </row>
    <row r="245" spans="1:25" s="39" customFormat="1" ht="22.5" customHeight="1" thickTop="1" thickBot="1" x14ac:dyDescent="0.3">
      <c r="A245" s="38" t="s">
        <v>30</v>
      </c>
      <c r="B245" s="33" t="s">
        <v>47</v>
      </c>
      <c r="C245" s="33" t="s">
        <v>137</v>
      </c>
      <c r="D245" s="33" t="s">
        <v>34</v>
      </c>
      <c r="E245" s="33" t="s">
        <v>34</v>
      </c>
      <c r="F245" s="33"/>
      <c r="G245" s="33"/>
      <c r="H245" s="34"/>
      <c r="I245" s="34"/>
      <c r="J245" s="35" t="s">
        <v>381</v>
      </c>
      <c r="K245" s="59"/>
      <c r="L245" s="59"/>
      <c r="M245" s="59"/>
      <c r="N245" s="59">
        <f t="shared" si="104"/>
        <v>0</v>
      </c>
      <c r="O245" s="59"/>
      <c r="P245" s="59"/>
      <c r="Q245" s="59"/>
      <c r="R245" s="59"/>
      <c r="S245" s="59"/>
      <c r="T245" s="59"/>
      <c r="U245" s="42">
        <v>0</v>
      </c>
      <c r="V245" s="33"/>
      <c r="W245" s="38"/>
      <c r="X245" s="38"/>
      <c r="Y245" s="14" t="s">
        <v>33</v>
      </c>
    </row>
    <row r="246" spans="1:25" s="39" customFormat="1" ht="22.5" customHeight="1" thickTop="1" thickBot="1" x14ac:dyDescent="0.3">
      <c r="A246" s="27" t="s">
        <v>30</v>
      </c>
      <c r="B246" s="28" t="s">
        <v>47</v>
      </c>
      <c r="C246" s="28" t="s">
        <v>137</v>
      </c>
      <c r="D246" s="28" t="s">
        <v>47</v>
      </c>
      <c r="E246" s="28"/>
      <c r="F246" s="28"/>
      <c r="G246" s="28"/>
      <c r="H246" s="29"/>
      <c r="I246" s="29"/>
      <c r="J246" s="30" t="s">
        <v>382</v>
      </c>
      <c r="K246" s="62"/>
      <c r="L246" s="62"/>
      <c r="M246" s="62"/>
      <c r="N246" s="62">
        <f t="shared" si="104"/>
        <v>0</v>
      </c>
      <c r="O246" s="62"/>
      <c r="P246" s="62"/>
      <c r="Q246" s="62"/>
      <c r="R246" s="62"/>
      <c r="S246" s="62"/>
      <c r="T246" s="62"/>
      <c r="U246" s="42">
        <v>0</v>
      </c>
      <c r="V246" s="28"/>
      <c r="W246" s="27"/>
      <c r="X246" s="27"/>
      <c r="Y246" s="14" t="s">
        <v>33</v>
      </c>
    </row>
    <row r="247" spans="1:25" s="39" customFormat="1" ht="22.5" customHeight="1" thickTop="1" thickBot="1" x14ac:dyDescent="0.3">
      <c r="A247" s="27" t="s">
        <v>30</v>
      </c>
      <c r="B247" s="28" t="s">
        <v>47</v>
      </c>
      <c r="C247" s="28" t="s">
        <v>137</v>
      </c>
      <c r="D247" s="28" t="s">
        <v>62</v>
      </c>
      <c r="E247" s="28"/>
      <c r="F247" s="28"/>
      <c r="G247" s="28"/>
      <c r="H247" s="29"/>
      <c r="I247" s="29"/>
      <c r="J247" s="30" t="s">
        <v>383</v>
      </c>
      <c r="K247" s="62">
        <f>+K248+K249+K250+K251+K252</f>
        <v>4000000000</v>
      </c>
      <c r="L247" s="62">
        <f>+L248+L249+L250+L251+L252</f>
        <v>0</v>
      </c>
      <c r="M247" s="62">
        <f>+M248+M249+M250+M251+M252</f>
        <v>0</v>
      </c>
      <c r="N247" s="62">
        <f t="shared" si="104"/>
        <v>4000000000</v>
      </c>
      <c r="O247" s="62">
        <f t="shared" ref="O247:T247" si="106">+O248+O249+O250+O251+O252</f>
        <v>400000000</v>
      </c>
      <c r="P247" s="62">
        <f t="shared" si="106"/>
        <v>3200000000</v>
      </c>
      <c r="Q247" s="62">
        <f t="shared" si="106"/>
        <v>400000000</v>
      </c>
      <c r="R247" s="62">
        <f t="shared" si="106"/>
        <v>0</v>
      </c>
      <c r="S247" s="62">
        <f t="shared" si="106"/>
        <v>5144138877.25</v>
      </c>
      <c r="T247" s="62">
        <f t="shared" si="106"/>
        <v>3740711055.4700003</v>
      </c>
      <c r="U247" s="63">
        <f t="shared" si="96"/>
        <v>0.72717925093611457</v>
      </c>
      <c r="V247" s="28"/>
      <c r="W247" s="27"/>
      <c r="X247" s="27"/>
      <c r="Y247" s="14" t="s">
        <v>33</v>
      </c>
    </row>
    <row r="248" spans="1:25" ht="22.5" customHeight="1" thickTop="1" thickBot="1" x14ac:dyDescent="0.3">
      <c r="A248" s="43" t="s">
        <v>30</v>
      </c>
      <c r="B248" s="34" t="s">
        <v>47</v>
      </c>
      <c r="C248" s="34" t="s">
        <v>137</v>
      </c>
      <c r="D248" s="34" t="s">
        <v>62</v>
      </c>
      <c r="E248" s="33" t="s">
        <v>34</v>
      </c>
      <c r="F248" s="34"/>
      <c r="G248" s="34"/>
      <c r="H248" s="34"/>
      <c r="I248" s="34"/>
      <c r="J248" s="40" t="s">
        <v>384</v>
      </c>
      <c r="K248" s="60">
        <v>700000000</v>
      </c>
      <c r="L248" s="60"/>
      <c r="M248" s="60"/>
      <c r="N248" s="60">
        <f t="shared" si="104"/>
        <v>700000000</v>
      </c>
      <c r="O248" s="60">
        <v>200000000</v>
      </c>
      <c r="P248" s="60">
        <v>430000000</v>
      </c>
      <c r="Q248" s="60">
        <f>N248*10%</f>
        <v>70000000</v>
      </c>
      <c r="R248" s="60"/>
      <c r="S248" s="60">
        <v>693073101.25</v>
      </c>
      <c r="T248" s="60">
        <v>693073101.25</v>
      </c>
      <c r="U248" s="63">
        <f t="shared" si="96"/>
        <v>1</v>
      </c>
      <c r="V248" s="43"/>
      <c r="W248" s="43"/>
      <c r="X248" s="43"/>
      <c r="Y248" s="50" t="s">
        <v>33</v>
      </c>
    </row>
    <row r="249" spans="1:25" ht="22.5" customHeight="1" thickTop="1" thickBot="1" x14ac:dyDescent="0.3">
      <c r="A249" s="43" t="s">
        <v>30</v>
      </c>
      <c r="B249" s="34" t="s">
        <v>47</v>
      </c>
      <c r="C249" s="34" t="s">
        <v>137</v>
      </c>
      <c r="D249" s="34" t="s">
        <v>62</v>
      </c>
      <c r="E249" s="33" t="s">
        <v>47</v>
      </c>
      <c r="F249" s="34"/>
      <c r="G249" s="34"/>
      <c r="H249" s="34"/>
      <c r="I249" s="34"/>
      <c r="J249" s="40" t="s">
        <v>385</v>
      </c>
      <c r="K249" s="60">
        <v>700000000</v>
      </c>
      <c r="L249" s="60"/>
      <c r="M249" s="60"/>
      <c r="N249" s="60">
        <f t="shared" si="104"/>
        <v>700000000</v>
      </c>
      <c r="O249" s="60">
        <v>200000000</v>
      </c>
      <c r="P249" s="60">
        <v>430000000</v>
      </c>
      <c r="Q249" s="60">
        <f>N249*10%</f>
        <v>70000000</v>
      </c>
      <c r="R249" s="60"/>
      <c r="S249" s="60">
        <v>784000</v>
      </c>
      <c r="T249" s="60">
        <v>283089830.02999997</v>
      </c>
      <c r="U249" s="63">
        <f t="shared" si="96"/>
        <v>361.08396687499999</v>
      </c>
      <c r="V249" s="43"/>
      <c r="W249" s="43"/>
      <c r="X249" s="43"/>
      <c r="Y249" s="50" t="s">
        <v>33</v>
      </c>
    </row>
    <row r="250" spans="1:25" ht="22.5" customHeight="1" thickTop="1" thickBot="1" x14ac:dyDescent="0.3">
      <c r="A250" s="43" t="s">
        <v>30</v>
      </c>
      <c r="B250" s="34" t="s">
        <v>47</v>
      </c>
      <c r="C250" s="34" t="s">
        <v>137</v>
      </c>
      <c r="D250" s="34" t="s">
        <v>62</v>
      </c>
      <c r="E250" s="33" t="s">
        <v>62</v>
      </c>
      <c r="F250" s="34"/>
      <c r="G250" s="34"/>
      <c r="H250" s="34"/>
      <c r="I250" s="34"/>
      <c r="J250" s="40" t="s">
        <v>386</v>
      </c>
      <c r="K250" s="60">
        <v>0</v>
      </c>
      <c r="L250" s="60"/>
      <c r="M250" s="60"/>
      <c r="N250" s="60">
        <f t="shared" si="104"/>
        <v>0</v>
      </c>
      <c r="O250" s="60"/>
      <c r="P250" s="60"/>
      <c r="Q250" s="60"/>
      <c r="R250" s="60"/>
      <c r="S250" s="60"/>
      <c r="T250" s="60"/>
      <c r="U250" s="61">
        <v>0</v>
      </c>
      <c r="V250" s="43"/>
      <c r="W250" s="43"/>
      <c r="X250" s="43"/>
      <c r="Y250" s="50" t="s">
        <v>33</v>
      </c>
    </row>
    <row r="251" spans="1:25" ht="22.5" customHeight="1" thickTop="1" thickBot="1" x14ac:dyDescent="0.3">
      <c r="A251" s="43" t="s">
        <v>30</v>
      </c>
      <c r="B251" s="34" t="s">
        <v>47</v>
      </c>
      <c r="C251" s="34" t="s">
        <v>137</v>
      </c>
      <c r="D251" s="34" t="s">
        <v>62</v>
      </c>
      <c r="E251" s="33" t="s">
        <v>66</v>
      </c>
      <c r="F251" s="34"/>
      <c r="G251" s="34"/>
      <c r="H251" s="34"/>
      <c r="I251" s="34"/>
      <c r="J251" s="40" t="s">
        <v>387</v>
      </c>
      <c r="K251" s="60"/>
      <c r="L251" s="60"/>
      <c r="M251" s="60"/>
      <c r="N251" s="60">
        <f t="shared" si="104"/>
        <v>0</v>
      </c>
      <c r="O251" s="60"/>
      <c r="P251" s="60"/>
      <c r="Q251" s="60"/>
      <c r="R251" s="60"/>
      <c r="S251" s="60"/>
      <c r="T251" s="60"/>
      <c r="U251" s="61">
        <v>0</v>
      </c>
      <c r="V251" s="43"/>
      <c r="W251" s="43"/>
      <c r="X251" s="43"/>
      <c r="Y251" s="50" t="s">
        <v>33</v>
      </c>
    </row>
    <row r="252" spans="1:25" ht="22.5" customHeight="1" thickTop="1" thickBot="1" x14ac:dyDescent="0.3">
      <c r="A252" s="43" t="s">
        <v>30</v>
      </c>
      <c r="B252" s="34" t="s">
        <v>47</v>
      </c>
      <c r="C252" s="34" t="s">
        <v>137</v>
      </c>
      <c r="D252" s="34" t="s">
        <v>62</v>
      </c>
      <c r="E252" s="33" t="s">
        <v>114</v>
      </c>
      <c r="F252" s="34"/>
      <c r="G252" s="34"/>
      <c r="H252" s="34"/>
      <c r="I252" s="34"/>
      <c r="J252" s="40" t="s">
        <v>388</v>
      </c>
      <c r="K252" s="60">
        <v>2600000000</v>
      </c>
      <c r="L252" s="60"/>
      <c r="M252" s="60"/>
      <c r="N252" s="60">
        <f t="shared" si="104"/>
        <v>2600000000</v>
      </c>
      <c r="O252" s="60">
        <v>0</v>
      </c>
      <c r="P252" s="60">
        <v>2340000000</v>
      </c>
      <c r="Q252" s="60">
        <v>260000000</v>
      </c>
      <c r="R252" s="60"/>
      <c r="S252" s="60">
        <v>4450281776</v>
      </c>
      <c r="T252" s="60">
        <v>2764548124.1900001</v>
      </c>
      <c r="U252" s="63">
        <f t="shared" si="96"/>
        <v>0.62120743434696168</v>
      </c>
      <c r="V252" s="43"/>
      <c r="W252" s="43"/>
      <c r="X252" s="43"/>
      <c r="Y252" s="50" t="s">
        <v>33</v>
      </c>
    </row>
    <row r="253" spans="1:25" s="39" customFormat="1" ht="22.5" customHeight="1" thickTop="1" thickBot="1" x14ac:dyDescent="0.3">
      <c r="A253" s="27" t="s">
        <v>30</v>
      </c>
      <c r="B253" s="28" t="s">
        <v>47</v>
      </c>
      <c r="C253" s="28" t="s">
        <v>137</v>
      </c>
      <c r="D253" s="28" t="s">
        <v>66</v>
      </c>
      <c r="E253" s="28"/>
      <c r="F253" s="28"/>
      <c r="G253" s="28"/>
      <c r="H253" s="29"/>
      <c r="I253" s="29"/>
      <c r="J253" s="30" t="s">
        <v>389</v>
      </c>
      <c r="K253" s="62"/>
      <c r="L253" s="62"/>
      <c r="M253" s="62"/>
      <c r="N253" s="62">
        <f t="shared" si="104"/>
        <v>0</v>
      </c>
      <c r="O253" s="62"/>
      <c r="P253" s="62"/>
      <c r="Q253" s="62"/>
      <c r="R253" s="62"/>
      <c r="S253" s="62"/>
      <c r="T253" s="62"/>
      <c r="U253" s="42">
        <v>0</v>
      </c>
      <c r="V253" s="28"/>
      <c r="W253" s="27"/>
      <c r="X253" s="27"/>
      <c r="Y253" s="14" t="s">
        <v>33</v>
      </c>
    </row>
    <row r="254" spans="1:25" s="39" customFormat="1" ht="22.5" customHeight="1" thickTop="1" thickBot="1" x14ac:dyDescent="0.3">
      <c r="A254" s="27" t="s">
        <v>30</v>
      </c>
      <c r="B254" s="28" t="s">
        <v>47</v>
      </c>
      <c r="C254" s="28" t="s">
        <v>137</v>
      </c>
      <c r="D254" s="28" t="s">
        <v>114</v>
      </c>
      <c r="E254" s="28"/>
      <c r="F254" s="28"/>
      <c r="G254" s="28"/>
      <c r="H254" s="29"/>
      <c r="I254" s="29"/>
      <c r="J254" s="30" t="s">
        <v>390</v>
      </c>
      <c r="K254" s="62"/>
      <c r="L254" s="62"/>
      <c r="M254" s="62"/>
      <c r="N254" s="62">
        <f t="shared" si="104"/>
        <v>0</v>
      </c>
      <c r="O254" s="62"/>
      <c r="P254" s="62"/>
      <c r="Q254" s="62"/>
      <c r="R254" s="62"/>
      <c r="S254" s="62"/>
      <c r="T254" s="62"/>
      <c r="U254" s="42">
        <v>0</v>
      </c>
      <c r="V254" s="28"/>
      <c r="W254" s="27"/>
      <c r="X254" s="27"/>
      <c r="Y254" s="14" t="s">
        <v>33</v>
      </c>
    </row>
    <row r="255" spans="1:25" s="39" customFormat="1" ht="22.5" customHeight="1" thickTop="1" thickBot="1" x14ac:dyDescent="0.3">
      <c r="A255" s="27">
        <v>1</v>
      </c>
      <c r="B255" s="28" t="s">
        <v>47</v>
      </c>
      <c r="C255" s="28" t="s">
        <v>137</v>
      </c>
      <c r="D255" s="28" t="s">
        <v>137</v>
      </c>
      <c r="E255" s="28"/>
      <c r="F255" s="28"/>
      <c r="G255" s="28"/>
      <c r="H255" s="29"/>
      <c r="I255" s="29"/>
      <c r="J255" s="30" t="s">
        <v>391</v>
      </c>
      <c r="K255" s="62"/>
      <c r="L255" s="62"/>
      <c r="M255" s="62"/>
      <c r="N255" s="62">
        <f t="shared" si="104"/>
        <v>0</v>
      </c>
      <c r="O255" s="62"/>
      <c r="P255" s="62"/>
      <c r="Q255" s="62"/>
      <c r="R255" s="62"/>
      <c r="S255" s="62"/>
      <c r="T255" s="62"/>
      <c r="U255" s="42">
        <v>0</v>
      </c>
      <c r="V255" s="28"/>
      <c r="W255" s="27"/>
      <c r="X255" s="27"/>
      <c r="Y255" s="14"/>
    </row>
    <row r="256" spans="1:25" s="39" customFormat="1" ht="22.5" customHeight="1" thickTop="1" thickBot="1" x14ac:dyDescent="0.3">
      <c r="A256" s="21" t="s">
        <v>30</v>
      </c>
      <c r="B256" s="22" t="s">
        <v>47</v>
      </c>
      <c r="C256" s="22" t="s">
        <v>141</v>
      </c>
      <c r="D256" s="22"/>
      <c r="E256" s="22"/>
      <c r="F256" s="22"/>
      <c r="G256" s="22"/>
      <c r="H256" s="23"/>
      <c r="I256" s="23"/>
      <c r="J256" s="24" t="s">
        <v>392</v>
      </c>
      <c r="K256" s="56">
        <f>+K257+K269+K281</f>
        <v>0</v>
      </c>
      <c r="L256" s="56">
        <f>+L257+L269+L281</f>
        <v>0</v>
      </c>
      <c r="M256" s="56">
        <f>+M257+M269+M281</f>
        <v>0</v>
      </c>
      <c r="N256" s="56">
        <f t="shared" si="104"/>
        <v>0</v>
      </c>
      <c r="O256" s="56">
        <f t="shared" ref="O256:T256" si="107">+O257+O269+O281</f>
        <v>0</v>
      </c>
      <c r="P256" s="56">
        <f t="shared" si="107"/>
        <v>0</v>
      </c>
      <c r="Q256" s="56">
        <f t="shared" si="107"/>
        <v>0</v>
      </c>
      <c r="R256" s="56">
        <f t="shared" si="107"/>
        <v>0</v>
      </c>
      <c r="S256" s="56">
        <f t="shared" si="107"/>
        <v>0</v>
      </c>
      <c r="T256" s="56">
        <f t="shared" si="107"/>
        <v>0</v>
      </c>
      <c r="U256" s="42">
        <v>0</v>
      </c>
      <c r="V256" s="22"/>
      <c r="W256" s="22" t="s">
        <v>393</v>
      </c>
      <c r="X256" s="22"/>
      <c r="Y256" s="14" t="s">
        <v>33</v>
      </c>
    </row>
    <row r="257" spans="1:16373" s="39" customFormat="1" ht="22.5" hidden="1" customHeight="1" thickTop="1" thickBot="1" x14ac:dyDescent="0.3">
      <c r="A257" s="27" t="s">
        <v>30</v>
      </c>
      <c r="B257" s="28" t="s">
        <v>47</v>
      </c>
      <c r="C257" s="28" t="s">
        <v>141</v>
      </c>
      <c r="D257" s="28" t="s">
        <v>34</v>
      </c>
      <c r="E257" s="28"/>
      <c r="F257" s="28"/>
      <c r="G257" s="28"/>
      <c r="H257" s="29"/>
      <c r="I257" s="29"/>
      <c r="J257" s="30" t="s">
        <v>394</v>
      </c>
      <c r="K257" s="51">
        <f>+K258+K260+K261+K267+K268</f>
        <v>0</v>
      </c>
      <c r="L257" s="51">
        <f>+L258+L260+L261+L267+L268</f>
        <v>0</v>
      </c>
      <c r="M257" s="51">
        <f>+M258+M260+M261+M267+M268</f>
        <v>0</v>
      </c>
      <c r="N257" s="51">
        <f t="shared" si="104"/>
        <v>0</v>
      </c>
      <c r="O257" s="51">
        <f t="shared" ref="O257:T257" si="108">+O258+O260+O261+O267+O268</f>
        <v>0</v>
      </c>
      <c r="P257" s="51">
        <f t="shared" si="108"/>
        <v>0</v>
      </c>
      <c r="Q257" s="51">
        <f t="shared" si="108"/>
        <v>0</v>
      </c>
      <c r="R257" s="51">
        <f t="shared" si="108"/>
        <v>0</v>
      </c>
      <c r="S257" s="51">
        <f t="shared" si="108"/>
        <v>0</v>
      </c>
      <c r="T257" s="51">
        <f t="shared" si="108"/>
        <v>0</v>
      </c>
      <c r="U257" s="32" t="e">
        <f t="shared" si="96"/>
        <v>#DIV/0!</v>
      </c>
      <c r="V257" s="28"/>
      <c r="W257" s="28"/>
      <c r="X257" s="28"/>
      <c r="Y257" s="14" t="s">
        <v>33</v>
      </c>
    </row>
    <row r="258" spans="1:16373" s="39" customFormat="1" ht="22.5" hidden="1" customHeight="1" thickTop="1" thickBot="1" x14ac:dyDescent="0.3">
      <c r="A258" s="38" t="s">
        <v>30</v>
      </c>
      <c r="B258" s="33" t="s">
        <v>47</v>
      </c>
      <c r="C258" s="33" t="s">
        <v>141</v>
      </c>
      <c r="D258" s="33" t="s">
        <v>34</v>
      </c>
      <c r="E258" s="33" t="s">
        <v>34</v>
      </c>
      <c r="F258" s="33"/>
      <c r="G258" s="33"/>
      <c r="H258" s="34"/>
      <c r="I258" s="34"/>
      <c r="J258" s="35" t="s">
        <v>395</v>
      </c>
      <c r="K258" s="48">
        <f t="shared" ref="K258:T258" si="109">+K259</f>
        <v>0</v>
      </c>
      <c r="L258" s="48">
        <f>+L259</f>
        <v>0</v>
      </c>
      <c r="M258" s="48">
        <f>+M259</f>
        <v>0</v>
      </c>
      <c r="N258" s="48">
        <f t="shared" si="104"/>
        <v>0</v>
      </c>
      <c r="O258" s="48">
        <f t="shared" si="109"/>
        <v>0</v>
      </c>
      <c r="P258" s="48">
        <f t="shared" si="109"/>
        <v>0</v>
      </c>
      <c r="Q258" s="48">
        <f t="shared" si="109"/>
        <v>0</v>
      </c>
      <c r="R258" s="48">
        <f t="shared" si="109"/>
        <v>0</v>
      </c>
      <c r="S258" s="48">
        <f t="shared" si="109"/>
        <v>0</v>
      </c>
      <c r="T258" s="48">
        <f t="shared" si="109"/>
        <v>0</v>
      </c>
      <c r="U258" s="37" t="e">
        <f t="shared" si="96"/>
        <v>#DIV/0!</v>
      </c>
      <c r="V258" s="33"/>
      <c r="W258" s="38"/>
      <c r="X258" s="38"/>
      <c r="Y258" s="14" t="s">
        <v>33</v>
      </c>
    </row>
    <row r="259" spans="1:16373" ht="22.5" hidden="1" customHeight="1" thickTop="1" thickBot="1" x14ac:dyDescent="0.3">
      <c r="A259" s="43" t="s">
        <v>30</v>
      </c>
      <c r="B259" s="34" t="s">
        <v>47</v>
      </c>
      <c r="C259" s="34" t="s">
        <v>141</v>
      </c>
      <c r="D259" s="34" t="s">
        <v>34</v>
      </c>
      <c r="E259" s="34" t="s">
        <v>34</v>
      </c>
      <c r="F259" s="33" t="s">
        <v>34</v>
      </c>
      <c r="G259" s="34"/>
      <c r="H259" s="34"/>
      <c r="I259" s="34"/>
      <c r="J259" s="40" t="s">
        <v>396</v>
      </c>
      <c r="K259" s="49"/>
      <c r="L259" s="49"/>
      <c r="M259" s="49"/>
      <c r="N259" s="49">
        <f t="shared" si="104"/>
        <v>0</v>
      </c>
      <c r="O259" s="49"/>
      <c r="P259" s="49"/>
      <c r="Q259" s="49"/>
      <c r="R259" s="49"/>
      <c r="S259" s="49"/>
      <c r="T259" s="49"/>
      <c r="U259" s="42" t="e">
        <f t="shared" si="96"/>
        <v>#DIV/0!</v>
      </c>
      <c r="V259" s="34"/>
      <c r="W259" s="43"/>
      <c r="X259" s="43"/>
      <c r="Y259" s="14" t="s">
        <v>33</v>
      </c>
    </row>
    <row r="260" spans="1:16373" s="39" customFormat="1" ht="22.5" hidden="1" customHeight="1" thickTop="1" thickBot="1" x14ac:dyDescent="0.3">
      <c r="A260" s="38" t="s">
        <v>30</v>
      </c>
      <c r="B260" s="33" t="s">
        <v>47</v>
      </c>
      <c r="C260" s="33" t="s">
        <v>141</v>
      </c>
      <c r="D260" s="33" t="s">
        <v>34</v>
      </c>
      <c r="E260" s="33" t="s">
        <v>47</v>
      </c>
      <c r="F260" s="33"/>
      <c r="G260" s="33"/>
      <c r="H260" s="34"/>
      <c r="I260" s="34"/>
      <c r="J260" s="35" t="s">
        <v>397</v>
      </c>
      <c r="K260" s="48"/>
      <c r="L260" s="48"/>
      <c r="M260" s="48"/>
      <c r="N260" s="48">
        <f t="shared" si="104"/>
        <v>0</v>
      </c>
      <c r="O260" s="48"/>
      <c r="P260" s="48"/>
      <c r="Q260" s="48"/>
      <c r="R260" s="48"/>
      <c r="S260" s="48"/>
      <c r="T260" s="48"/>
      <c r="U260" s="37" t="e">
        <f t="shared" si="96"/>
        <v>#DIV/0!</v>
      </c>
      <c r="V260" s="33"/>
      <c r="W260" s="33"/>
      <c r="X260" s="33"/>
      <c r="Y260" s="14" t="s">
        <v>33</v>
      </c>
      <c r="Z260" s="14"/>
      <c r="AA260" s="14"/>
      <c r="AB260" s="14"/>
      <c r="AC260" s="14"/>
      <c r="AD260" s="14"/>
      <c r="AE260" s="14"/>
      <c r="AF260" s="14"/>
      <c r="AG260" s="14"/>
      <c r="AH260" s="14"/>
      <c r="AI260" s="14"/>
      <c r="AJ260" s="14"/>
      <c r="AK260" s="14"/>
      <c r="AL260" s="14"/>
      <c r="AM260" s="14"/>
      <c r="AN260" s="71"/>
      <c r="AO260" s="14"/>
      <c r="AP260" s="14"/>
      <c r="AQ260" s="14"/>
      <c r="AR260" s="14"/>
      <c r="AS260" s="14"/>
      <c r="AT260" s="14"/>
      <c r="AU260" s="14"/>
      <c r="AV260" s="14"/>
      <c r="AW260" s="14"/>
      <c r="AX260" s="14"/>
      <c r="AY260" s="14"/>
      <c r="AZ260" s="14"/>
      <c r="BA260" s="14"/>
      <c r="BB260" s="14"/>
      <c r="BC260" s="14"/>
      <c r="BD260" s="14"/>
      <c r="BE260" s="14"/>
      <c r="BF260" s="14"/>
      <c r="BG260" s="14"/>
      <c r="BH260" s="71"/>
      <c r="BI260" s="14"/>
      <c r="BJ260" s="14"/>
      <c r="BK260" s="14"/>
      <c r="BL260" s="14"/>
      <c r="BM260" s="14"/>
      <c r="BN260" s="14"/>
      <c r="BO260" s="14"/>
      <c r="BP260" s="14"/>
      <c r="BQ260" s="14"/>
      <c r="BR260" s="14"/>
      <c r="BS260" s="14"/>
      <c r="BT260" s="14"/>
      <c r="BU260" s="14"/>
      <c r="BV260" s="14"/>
      <c r="BW260" s="14"/>
      <c r="BX260" s="14"/>
      <c r="BY260" s="14"/>
      <c r="BZ260" s="14"/>
      <c r="CA260" s="14"/>
      <c r="CB260" s="71"/>
      <c r="CC260" s="14"/>
      <c r="CD260" s="72"/>
      <c r="CE260" s="33"/>
      <c r="CF260" s="33"/>
      <c r="CG260" s="33"/>
      <c r="CH260" s="33"/>
      <c r="CI260" s="33"/>
      <c r="CJ260" s="33"/>
      <c r="CK260" s="33"/>
      <c r="CL260" s="33"/>
      <c r="CM260" s="33"/>
      <c r="CN260" s="33"/>
      <c r="CO260" s="33"/>
      <c r="CP260" s="33"/>
      <c r="CQ260" s="33"/>
      <c r="CR260" s="33"/>
      <c r="CS260" s="33"/>
      <c r="CT260" s="33"/>
      <c r="CU260" s="33"/>
      <c r="CV260" s="35"/>
      <c r="CW260" s="33"/>
      <c r="CX260" s="33"/>
      <c r="CY260" s="33"/>
      <c r="CZ260" s="33"/>
      <c r="DA260" s="33"/>
      <c r="DB260" s="33"/>
      <c r="DC260" s="33"/>
      <c r="DD260" s="33"/>
      <c r="DE260" s="33"/>
      <c r="DF260" s="33"/>
      <c r="DG260" s="33"/>
      <c r="DH260" s="33"/>
      <c r="DI260" s="33"/>
      <c r="DJ260" s="33"/>
      <c r="DK260" s="33"/>
      <c r="DL260" s="33"/>
      <c r="DM260" s="33"/>
      <c r="DN260" s="33"/>
      <c r="DO260" s="33"/>
      <c r="DP260" s="35"/>
      <c r="DQ260" s="33"/>
      <c r="DR260" s="33"/>
      <c r="DS260" s="33"/>
      <c r="DT260" s="33"/>
      <c r="DU260" s="33"/>
      <c r="DV260" s="33"/>
      <c r="DW260" s="33"/>
      <c r="DX260" s="33"/>
      <c r="DY260" s="33"/>
      <c r="DZ260" s="33"/>
      <c r="EA260" s="33"/>
      <c r="EB260" s="33"/>
      <c r="EC260" s="33"/>
      <c r="ED260" s="33"/>
      <c r="EE260" s="33"/>
      <c r="EF260" s="33"/>
      <c r="EG260" s="33"/>
      <c r="EH260" s="33"/>
      <c r="EI260" s="33"/>
      <c r="EJ260" s="35"/>
      <c r="EK260" s="33"/>
      <c r="EL260" s="33"/>
      <c r="EM260" s="33"/>
      <c r="EN260" s="33"/>
      <c r="EO260" s="33"/>
      <c r="EP260" s="33"/>
      <c r="EQ260" s="33"/>
      <c r="ER260" s="33"/>
      <c r="ES260" s="33"/>
      <c r="ET260" s="33"/>
      <c r="EU260" s="33"/>
      <c r="EV260" s="33"/>
      <c r="EW260" s="33"/>
      <c r="EX260" s="33"/>
      <c r="EY260" s="33"/>
      <c r="EZ260" s="33"/>
      <c r="FA260" s="33"/>
      <c r="FB260" s="33"/>
      <c r="FC260" s="33"/>
      <c r="FD260" s="35"/>
      <c r="FE260" s="33"/>
      <c r="FF260" s="33"/>
      <c r="FG260" s="33"/>
      <c r="FH260" s="33"/>
      <c r="FI260" s="33"/>
      <c r="FJ260" s="33"/>
      <c r="FK260" s="33"/>
      <c r="FL260" s="33"/>
      <c r="FM260" s="33"/>
      <c r="FN260" s="33"/>
      <c r="FO260" s="33"/>
      <c r="FP260" s="33"/>
      <c r="FQ260" s="33"/>
      <c r="FR260" s="33"/>
      <c r="FS260" s="33"/>
      <c r="FT260" s="33"/>
      <c r="FU260" s="33"/>
      <c r="FV260" s="33"/>
      <c r="FW260" s="33"/>
      <c r="FX260" s="35"/>
      <c r="FY260" s="33"/>
      <c r="FZ260" s="33"/>
      <c r="GA260" s="33"/>
      <c r="GB260" s="33"/>
      <c r="GC260" s="33"/>
      <c r="GD260" s="33"/>
      <c r="GE260" s="33"/>
      <c r="GF260" s="33"/>
      <c r="GG260" s="33"/>
      <c r="GH260" s="33"/>
      <c r="GI260" s="33"/>
      <c r="GJ260" s="33"/>
      <c r="GK260" s="33"/>
      <c r="GL260" s="33"/>
      <c r="GM260" s="33"/>
      <c r="GN260" s="33"/>
      <c r="GO260" s="33"/>
      <c r="GP260" s="33"/>
      <c r="GQ260" s="33"/>
      <c r="GR260" s="35"/>
      <c r="GS260" s="33"/>
      <c r="GT260" s="33"/>
      <c r="GU260" s="33"/>
      <c r="GV260" s="33"/>
      <c r="GW260" s="33"/>
      <c r="GX260" s="33"/>
      <c r="GY260" s="33"/>
      <c r="GZ260" s="33"/>
      <c r="HA260" s="33"/>
      <c r="HB260" s="33"/>
      <c r="HC260" s="33"/>
      <c r="HD260" s="33"/>
      <c r="HE260" s="33"/>
      <c r="HF260" s="33"/>
      <c r="HG260" s="33"/>
      <c r="HH260" s="33"/>
      <c r="HI260" s="33"/>
      <c r="HJ260" s="33"/>
      <c r="HK260" s="33"/>
      <c r="HL260" s="35"/>
      <c r="HM260" s="33"/>
      <c r="HN260" s="33"/>
      <c r="HO260" s="33"/>
      <c r="HP260" s="33"/>
      <c r="HQ260" s="33"/>
      <c r="HR260" s="33"/>
      <c r="HS260" s="33"/>
      <c r="HT260" s="33"/>
      <c r="HU260" s="33"/>
      <c r="HV260" s="33"/>
      <c r="HW260" s="33"/>
      <c r="HX260" s="33"/>
      <c r="HY260" s="33"/>
      <c r="HZ260" s="33"/>
      <c r="IA260" s="33"/>
      <c r="IB260" s="33"/>
      <c r="IC260" s="33"/>
      <c r="ID260" s="33"/>
      <c r="IE260" s="33"/>
      <c r="IF260" s="35"/>
      <c r="IG260" s="33"/>
      <c r="IH260" s="33"/>
      <c r="II260" s="33"/>
      <c r="IJ260" s="33"/>
      <c r="IK260" s="33"/>
      <c r="IL260" s="33"/>
      <c r="IM260" s="33"/>
      <c r="IN260" s="33"/>
      <c r="IO260" s="33"/>
      <c r="IP260" s="33"/>
      <c r="IQ260" s="33"/>
      <c r="IR260" s="33"/>
      <c r="IS260" s="33"/>
      <c r="IT260" s="33"/>
      <c r="IU260" s="33"/>
      <c r="IV260" s="33"/>
      <c r="IW260" s="33"/>
      <c r="IX260" s="33"/>
      <c r="IY260" s="33"/>
      <c r="IZ260" s="35"/>
      <c r="JA260" s="33"/>
      <c r="JB260" s="33"/>
      <c r="JC260" s="33"/>
      <c r="JD260" s="33"/>
      <c r="JE260" s="33"/>
      <c r="JF260" s="33"/>
      <c r="JG260" s="33"/>
      <c r="JH260" s="33"/>
      <c r="JI260" s="33"/>
      <c r="JJ260" s="33"/>
      <c r="JK260" s="33"/>
      <c r="JL260" s="33"/>
      <c r="JM260" s="33"/>
      <c r="JN260" s="33"/>
      <c r="JO260" s="33"/>
      <c r="JP260" s="33"/>
      <c r="JQ260" s="33"/>
      <c r="JR260" s="33"/>
      <c r="JS260" s="33"/>
      <c r="JT260" s="35"/>
      <c r="JU260" s="33"/>
      <c r="JV260" s="33"/>
      <c r="JW260" s="33"/>
      <c r="JX260" s="33"/>
      <c r="JY260" s="33"/>
      <c r="JZ260" s="33"/>
      <c r="KA260" s="33"/>
      <c r="KB260" s="33"/>
      <c r="KC260" s="33"/>
      <c r="KD260" s="33"/>
      <c r="KE260" s="33"/>
      <c r="KF260" s="33"/>
      <c r="KG260" s="33"/>
      <c r="KH260" s="33"/>
      <c r="KI260" s="33"/>
      <c r="KJ260" s="33"/>
      <c r="KK260" s="33"/>
      <c r="KL260" s="33"/>
      <c r="KM260" s="33"/>
      <c r="KN260" s="35"/>
      <c r="KO260" s="33"/>
      <c r="KP260" s="33"/>
      <c r="KQ260" s="33"/>
      <c r="KR260" s="33"/>
      <c r="KS260" s="33"/>
      <c r="KT260" s="33"/>
      <c r="KU260" s="33"/>
      <c r="KV260" s="33"/>
      <c r="KW260" s="33"/>
      <c r="KX260" s="33"/>
      <c r="KY260" s="33"/>
      <c r="KZ260" s="33"/>
      <c r="LA260" s="33"/>
      <c r="LB260" s="33"/>
      <c r="LC260" s="33"/>
      <c r="LD260" s="33"/>
      <c r="LE260" s="33"/>
      <c r="LF260" s="33"/>
      <c r="LG260" s="33"/>
      <c r="LH260" s="35"/>
      <c r="LI260" s="33"/>
      <c r="LJ260" s="33"/>
      <c r="LK260" s="33"/>
      <c r="LL260" s="33"/>
      <c r="LM260" s="33"/>
      <c r="LN260" s="33"/>
      <c r="LO260" s="33"/>
      <c r="LP260" s="33"/>
      <c r="LQ260" s="33"/>
      <c r="LR260" s="33"/>
      <c r="LS260" s="33"/>
      <c r="LT260" s="33"/>
      <c r="LU260" s="33"/>
      <c r="LV260" s="33"/>
      <c r="LW260" s="33"/>
      <c r="LX260" s="33"/>
      <c r="LY260" s="33"/>
      <c r="LZ260" s="33"/>
      <c r="MA260" s="33"/>
      <c r="MB260" s="35"/>
      <c r="MC260" s="33"/>
      <c r="MD260" s="33"/>
      <c r="ME260" s="33"/>
      <c r="MF260" s="33"/>
      <c r="MG260" s="33"/>
      <c r="MH260" s="33"/>
      <c r="MI260" s="33"/>
      <c r="MJ260" s="33"/>
      <c r="MK260" s="33"/>
      <c r="ML260" s="33"/>
      <c r="MM260" s="33"/>
      <c r="MN260" s="33"/>
      <c r="MO260" s="33"/>
      <c r="MP260" s="33"/>
      <c r="MQ260" s="33"/>
      <c r="MR260" s="33"/>
      <c r="MS260" s="33"/>
      <c r="MT260" s="33"/>
      <c r="MU260" s="33"/>
      <c r="MV260" s="35"/>
      <c r="MW260" s="33"/>
      <c r="MX260" s="33"/>
      <c r="MY260" s="33"/>
      <c r="MZ260" s="33"/>
      <c r="NA260" s="33"/>
      <c r="NB260" s="33"/>
      <c r="NC260" s="33"/>
      <c r="ND260" s="33"/>
      <c r="NE260" s="33"/>
      <c r="NF260" s="33"/>
      <c r="NG260" s="33"/>
      <c r="NH260" s="33"/>
      <c r="NI260" s="33"/>
      <c r="NJ260" s="33"/>
      <c r="NK260" s="33"/>
      <c r="NL260" s="33"/>
      <c r="NM260" s="33"/>
      <c r="NN260" s="33"/>
      <c r="NO260" s="33"/>
      <c r="NP260" s="35"/>
      <c r="NQ260" s="33"/>
      <c r="NR260" s="33"/>
      <c r="NS260" s="33"/>
      <c r="NT260" s="33"/>
      <c r="NU260" s="33"/>
      <c r="NV260" s="33"/>
      <c r="NW260" s="33"/>
      <c r="NX260" s="33"/>
      <c r="NY260" s="33"/>
      <c r="NZ260" s="33"/>
      <c r="OA260" s="33"/>
      <c r="OB260" s="33"/>
      <c r="OC260" s="33"/>
      <c r="OD260" s="33"/>
      <c r="OE260" s="33"/>
      <c r="OF260" s="33"/>
      <c r="OG260" s="33"/>
      <c r="OH260" s="33"/>
      <c r="OI260" s="33"/>
      <c r="OJ260" s="35"/>
      <c r="OK260" s="33"/>
      <c r="OL260" s="33"/>
      <c r="OM260" s="33"/>
      <c r="ON260" s="33"/>
      <c r="OO260" s="33"/>
      <c r="OP260" s="33"/>
      <c r="OQ260" s="33"/>
      <c r="OR260" s="33"/>
      <c r="OS260" s="33"/>
      <c r="OT260" s="33"/>
      <c r="OU260" s="33"/>
      <c r="OV260" s="33"/>
      <c r="OW260" s="33"/>
      <c r="OX260" s="33"/>
      <c r="OY260" s="33"/>
      <c r="OZ260" s="33"/>
      <c r="PA260" s="33"/>
      <c r="PB260" s="33"/>
      <c r="PC260" s="33"/>
      <c r="PD260" s="35"/>
      <c r="PE260" s="33"/>
      <c r="PF260" s="33"/>
      <c r="PG260" s="33"/>
      <c r="PH260" s="33"/>
      <c r="PI260" s="33"/>
      <c r="PJ260" s="33"/>
      <c r="PK260" s="33"/>
      <c r="PL260" s="33"/>
      <c r="PM260" s="33"/>
      <c r="PN260" s="33"/>
      <c r="PO260" s="33"/>
      <c r="PP260" s="33"/>
      <c r="PQ260" s="33"/>
      <c r="PR260" s="33"/>
      <c r="PS260" s="33"/>
      <c r="PT260" s="33"/>
      <c r="PU260" s="33"/>
      <c r="PV260" s="33"/>
      <c r="PW260" s="33"/>
      <c r="PX260" s="35"/>
      <c r="PY260" s="33"/>
      <c r="PZ260" s="33"/>
      <c r="QA260" s="33"/>
      <c r="QB260" s="33"/>
      <c r="QC260" s="33"/>
      <c r="QD260" s="33"/>
      <c r="QE260" s="33"/>
      <c r="QF260" s="33"/>
      <c r="QG260" s="33"/>
      <c r="QH260" s="33"/>
      <c r="QI260" s="33"/>
      <c r="QJ260" s="33"/>
      <c r="QK260" s="33"/>
      <c r="QL260" s="33"/>
      <c r="QM260" s="33"/>
      <c r="QN260" s="33"/>
      <c r="QO260" s="33"/>
      <c r="QP260" s="33"/>
      <c r="QQ260" s="33"/>
      <c r="QR260" s="35"/>
      <c r="QS260" s="33"/>
      <c r="QT260" s="33"/>
      <c r="QU260" s="33"/>
      <c r="QV260" s="33"/>
      <c r="QW260" s="33"/>
      <c r="QX260" s="33"/>
      <c r="QY260" s="33"/>
      <c r="QZ260" s="33"/>
      <c r="RA260" s="33"/>
      <c r="RB260" s="33"/>
      <c r="RC260" s="33"/>
      <c r="RD260" s="33"/>
      <c r="RE260" s="33"/>
      <c r="RF260" s="33"/>
      <c r="RG260" s="33"/>
      <c r="RH260" s="33"/>
      <c r="RI260" s="33"/>
      <c r="RJ260" s="33"/>
      <c r="RK260" s="33"/>
      <c r="RL260" s="35"/>
      <c r="RM260" s="33"/>
      <c r="RN260" s="33"/>
      <c r="RO260" s="33"/>
      <c r="RP260" s="33"/>
      <c r="RQ260" s="33"/>
      <c r="RR260" s="33"/>
      <c r="RS260" s="33"/>
      <c r="RT260" s="33"/>
      <c r="RU260" s="33"/>
      <c r="RV260" s="33"/>
      <c r="RW260" s="33"/>
      <c r="RX260" s="33"/>
      <c r="RY260" s="33"/>
      <c r="RZ260" s="33"/>
      <c r="SA260" s="33"/>
      <c r="SB260" s="33"/>
      <c r="SC260" s="33"/>
      <c r="SD260" s="33"/>
      <c r="SE260" s="33"/>
      <c r="SF260" s="35"/>
      <c r="SG260" s="33"/>
      <c r="SH260" s="33"/>
      <c r="SI260" s="33"/>
      <c r="SJ260" s="33"/>
      <c r="SK260" s="33"/>
      <c r="SL260" s="33"/>
      <c r="SM260" s="33"/>
      <c r="SN260" s="33"/>
      <c r="SO260" s="33"/>
      <c r="SP260" s="33"/>
      <c r="SQ260" s="33"/>
      <c r="SR260" s="33"/>
      <c r="SS260" s="33"/>
      <c r="ST260" s="33"/>
      <c r="SU260" s="33"/>
      <c r="SV260" s="33"/>
      <c r="SW260" s="33"/>
      <c r="SX260" s="33"/>
      <c r="SY260" s="33"/>
      <c r="SZ260" s="35"/>
      <c r="TA260" s="33"/>
      <c r="TB260" s="33"/>
      <c r="TC260" s="33"/>
      <c r="TD260" s="33"/>
      <c r="TE260" s="33"/>
      <c r="TF260" s="33"/>
      <c r="TG260" s="33"/>
      <c r="TH260" s="33"/>
      <c r="TI260" s="33"/>
      <c r="TJ260" s="33"/>
      <c r="TK260" s="33"/>
      <c r="TL260" s="33"/>
      <c r="TM260" s="33"/>
      <c r="TN260" s="33"/>
      <c r="TO260" s="33"/>
      <c r="TP260" s="33"/>
      <c r="TQ260" s="33"/>
      <c r="TR260" s="33"/>
      <c r="TS260" s="33"/>
      <c r="TT260" s="35"/>
      <c r="TU260" s="33"/>
      <c r="TV260" s="33"/>
      <c r="TW260" s="33"/>
      <c r="TX260" s="33"/>
      <c r="TY260" s="33"/>
      <c r="TZ260" s="33"/>
      <c r="UA260" s="33"/>
      <c r="UB260" s="33"/>
      <c r="UC260" s="33"/>
      <c r="UD260" s="33"/>
      <c r="UE260" s="33"/>
      <c r="UF260" s="33"/>
      <c r="UG260" s="33"/>
      <c r="UH260" s="33"/>
      <c r="UI260" s="33"/>
      <c r="UJ260" s="33"/>
      <c r="UK260" s="33"/>
      <c r="UL260" s="33"/>
      <c r="UM260" s="33"/>
      <c r="UN260" s="35"/>
      <c r="UO260" s="33"/>
      <c r="UP260" s="33"/>
      <c r="UQ260" s="33"/>
      <c r="UR260" s="33"/>
      <c r="US260" s="33"/>
      <c r="UT260" s="33"/>
      <c r="UU260" s="33"/>
      <c r="UV260" s="33"/>
      <c r="UW260" s="33"/>
      <c r="UX260" s="33"/>
      <c r="UY260" s="33"/>
      <c r="UZ260" s="33"/>
      <c r="VA260" s="33"/>
      <c r="VB260" s="33"/>
      <c r="VC260" s="33"/>
      <c r="VD260" s="33"/>
      <c r="VE260" s="33"/>
      <c r="VF260" s="33"/>
      <c r="VG260" s="33"/>
      <c r="VH260" s="35"/>
      <c r="VI260" s="33"/>
      <c r="VJ260" s="33"/>
      <c r="VK260" s="33"/>
      <c r="VL260" s="33"/>
      <c r="VM260" s="33"/>
      <c r="VN260" s="33"/>
      <c r="VO260" s="33"/>
      <c r="VP260" s="33"/>
      <c r="VQ260" s="33"/>
      <c r="VR260" s="33"/>
      <c r="VS260" s="33"/>
      <c r="VT260" s="33"/>
      <c r="VU260" s="33"/>
      <c r="VV260" s="33"/>
      <c r="VW260" s="33"/>
      <c r="VX260" s="33"/>
      <c r="VY260" s="33"/>
      <c r="VZ260" s="33"/>
      <c r="WA260" s="33"/>
      <c r="WB260" s="35"/>
      <c r="WC260" s="33"/>
      <c r="WD260" s="33"/>
      <c r="WE260" s="33"/>
      <c r="WF260" s="33"/>
      <c r="WG260" s="33"/>
      <c r="WH260" s="33"/>
      <c r="WI260" s="33"/>
      <c r="WJ260" s="33"/>
      <c r="WK260" s="33"/>
      <c r="WL260" s="33"/>
      <c r="WM260" s="33"/>
      <c r="WN260" s="33"/>
      <c r="WO260" s="33"/>
      <c r="WP260" s="33"/>
      <c r="WQ260" s="33"/>
      <c r="WR260" s="33"/>
      <c r="WS260" s="33"/>
      <c r="WT260" s="33"/>
      <c r="WU260" s="33"/>
      <c r="WV260" s="35"/>
      <c r="WW260" s="33"/>
      <c r="WX260" s="33"/>
      <c r="WY260" s="33"/>
      <c r="WZ260" s="33"/>
      <c r="XA260" s="33"/>
      <c r="XB260" s="33"/>
      <c r="XC260" s="33"/>
      <c r="XD260" s="33"/>
      <c r="XE260" s="33"/>
      <c r="XF260" s="33"/>
      <c r="XG260" s="33"/>
      <c r="XH260" s="33"/>
      <c r="XI260" s="33"/>
      <c r="XJ260" s="33"/>
      <c r="XK260" s="33"/>
      <c r="XL260" s="33"/>
      <c r="XM260" s="33"/>
      <c r="XN260" s="33"/>
      <c r="XO260" s="33"/>
      <c r="XP260" s="35"/>
      <c r="XQ260" s="33"/>
      <c r="XR260" s="33"/>
      <c r="XS260" s="33"/>
      <c r="XT260" s="33"/>
      <c r="XU260" s="33"/>
      <c r="XV260" s="33"/>
      <c r="XW260" s="33"/>
      <c r="XX260" s="33"/>
      <c r="XY260" s="33"/>
      <c r="XZ260" s="33"/>
      <c r="YA260" s="33"/>
      <c r="YB260" s="33"/>
      <c r="YC260" s="33"/>
      <c r="YD260" s="33"/>
      <c r="YE260" s="33"/>
      <c r="YF260" s="33"/>
      <c r="YG260" s="33"/>
      <c r="YH260" s="33"/>
      <c r="YI260" s="33"/>
      <c r="YJ260" s="35"/>
      <c r="YK260" s="33"/>
      <c r="YL260" s="33"/>
      <c r="YM260" s="33"/>
      <c r="YN260" s="33"/>
      <c r="YO260" s="33"/>
      <c r="YP260" s="33"/>
      <c r="YQ260" s="33"/>
      <c r="YR260" s="33"/>
      <c r="YS260" s="33"/>
      <c r="YT260" s="33"/>
      <c r="YU260" s="33"/>
      <c r="YV260" s="33"/>
      <c r="YW260" s="33"/>
      <c r="YX260" s="33"/>
      <c r="YY260" s="33"/>
      <c r="YZ260" s="33"/>
      <c r="ZA260" s="33"/>
      <c r="ZB260" s="33"/>
      <c r="ZC260" s="33"/>
      <c r="ZD260" s="35"/>
      <c r="ZE260" s="33"/>
      <c r="ZF260" s="33"/>
      <c r="ZG260" s="33"/>
      <c r="ZH260" s="33"/>
      <c r="ZI260" s="33"/>
      <c r="ZJ260" s="33"/>
      <c r="ZK260" s="33"/>
      <c r="ZL260" s="33"/>
      <c r="ZM260" s="33"/>
      <c r="ZN260" s="33"/>
      <c r="ZO260" s="33"/>
      <c r="ZP260" s="33"/>
      <c r="ZQ260" s="33"/>
      <c r="ZR260" s="33"/>
      <c r="ZS260" s="33"/>
      <c r="ZT260" s="33"/>
      <c r="ZU260" s="33"/>
      <c r="ZV260" s="33"/>
      <c r="ZW260" s="33"/>
      <c r="ZX260" s="35"/>
      <c r="ZY260" s="33"/>
      <c r="ZZ260" s="33"/>
      <c r="AAA260" s="33"/>
      <c r="AAB260" s="33"/>
      <c r="AAC260" s="33"/>
      <c r="AAD260" s="33"/>
      <c r="AAE260" s="33"/>
      <c r="AAF260" s="33"/>
      <c r="AAG260" s="33"/>
      <c r="AAH260" s="33"/>
      <c r="AAI260" s="33"/>
      <c r="AAJ260" s="33"/>
      <c r="AAK260" s="33"/>
      <c r="AAL260" s="33"/>
      <c r="AAM260" s="33"/>
      <c r="AAN260" s="33"/>
      <c r="AAO260" s="33"/>
      <c r="AAP260" s="33"/>
      <c r="AAQ260" s="33"/>
      <c r="AAR260" s="35"/>
      <c r="AAS260" s="33"/>
      <c r="AAT260" s="33"/>
      <c r="AAU260" s="33"/>
      <c r="AAV260" s="33"/>
      <c r="AAW260" s="33"/>
      <c r="AAX260" s="33"/>
      <c r="AAY260" s="33"/>
      <c r="AAZ260" s="33"/>
      <c r="ABA260" s="33"/>
      <c r="ABB260" s="33"/>
      <c r="ABC260" s="33"/>
      <c r="ABD260" s="33"/>
      <c r="ABE260" s="33"/>
      <c r="ABF260" s="33"/>
      <c r="ABG260" s="33"/>
      <c r="ABH260" s="33"/>
      <c r="ABI260" s="33"/>
      <c r="ABJ260" s="33"/>
      <c r="ABK260" s="33"/>
      <c r="ABL260" s="35"/>
      <c r="ABM260" s="33"/>
      <c r="ABN260" s="33"/>
      <c r="ABO260" s="33"/>
      <c r="ABP260" s="33"/>
      <c r="ABQ260" s="33"/>
      <c r="ABR260" s="33"/>
      <c r="ABS260" s="33"/>
      <c r="ABT260" s="33"/>
      <c r="ABU260" s="33"/>
      <c r="ABV260" s="33"/>
      <c r="ABW260" s="33"/>
      <c r="ABX260" s="33"/>
      <c r="ABY260" s="33"/>
      <c r="ABZ260" s="33"/>
      <c r="ACA260" s="33"/>
      <c r="ACB260" s="33"/>
      <c r="ACC260" s="33"/>
      <c r="ACD260" s="33"/>
      <c r="ACE260" s="33"/>
      <c r="ACF260" s="35"/>
      <c r="ACG260" s="33"/>
      <c r="ACH260" s="33"/>
      <c r="ACI260" s="33"/>
      <c r="ACJ260" s="33"/>
      <c r="ACK260" s="33"/>
      <c r="ACL260" s="33"/>
      <c r="ACM260" s="33"/>
      <c r="ACN260" s="33"/>
      <c r="ACO260" s="33"/>
      <c r="ACP260" s="33"/>
      <c r="ACQ260" s="33"/>
      <c r="ACR260" s="33"/>
      <c r="ACS260" s="33"/>
      <c r="ACT260" s="33"/>
      <c r="ACU260" s="33"/>
      <c r="ACV260" s="33"/>
      <c r="ACW260" s="33"/>
      <c r="ACX260" s="33"/>
      <c r="ACY260" s="33"/>
      <c r="ACZ260" s="35"/>
      <c r="ADA260" s="33"/>
      <c r="ADB260" s="33"/>
      <c r="ADC260" s="33"/>
      <c r="ADD260" s="33"/>
      <c r="ADE260" s="33"/>
      <c r="ADF260" s="33"/>
      <c r="ADG260" s="33"/>
      <c r="ADH260" s="33"/>
      <c r="ADI260" s="33"/>
      <c r="ADJ260" s="33"/>
      <c r="ADK260" s="33"/>
      <c r="ADL260" s="33"/>
      <c r="ADM260" s="33"/>
      <c r="ADN260" s="33"/>
      <c r="ADO260" s="33"/>
      <c r="ADP260" s="33"/>
      <c r="ADQ260" s="33"/>
      <c r="ADR260" s="33"/>
      <c r="ADS260" s="33"/>
      <c r="ADT260" s="35"/>
      <c r="ADU260" s="33"/>
      <c r="ADV260" s="33"/>
      <c r="ADW260" s="33"/>
      <c r="ADX260" s="33"/>
      <c r="ADY260" s="33"/>
      <c r="ADZ260" s="33"/>
      <c r="AEA260" s="33"/>
      <c r="AEB260" s="33"/>
      <c r="AEC260" s="33"/>
      <c r="AED260" s="33"/>
      <c r="AEE260" s="33"/>
      <c r="AEF260" s="33"/>
      <c r="AEG260" s="33"/>
      <c r="AEH260" s="33"/>
      <c r="AEI260" s="33"/>
      <c r="AEJ260" s="33"/>
      <c r="AEK260" s="33"/>
      <c r="AEL260" s="33"/>
      <c r="AEM260" s="33"/>
      <c r="AEN260" s="35"/>
      <c r="AEO260" s="33"/>
      <c r="AEP260" s="33"/>
      <c r="AEQ260" s="33"/>
      <c r="AER260" s="33"/>
      <c r="AES260" s="33"/>
      <c r="AET260" s="33"/>
      <c r="AEU260" s="33"/>
      <c r="AEV260" s="33"/>
      <c r="AEW260" s="33"/>
      <c r="AEX260" s="33"/>
      <c r="AEY260" s="33"/>
      <c r="AEZ260" s="33"/>
      <c r="AFA260" s="33"/>
      <c r="AFB260" s="33"/>
      <c r="AFC260" s="33"/>
      <c r="AFD260" s="33"/>
      <c r="AFE260" s="33"/>
      <c r="AFF260" s="33"/>
      <c r="AFG260" s="33"/>
      <c r="AFH260" s="35"/>
      <c r="AFI260" s="33"/>
      <c r="AFJ260" s="33"/>
      <c r="AFK260" s="33"/>
      <c r="AFL260" s="33"/>
      <c r="AFM260" s="33"/>
      <c r="AFN260" s="33"/>
      <c r="AFO260" s="33"/>
      <c r="AFP260" s="33"/>
      <c r="AFQ260" s="33"/>
      <c r="AFR260" s="33"/>
      <c r="AFS260" s="33"/>
      <c r="AFT260" s="33"/>
      <c r="AFU260" s="33"/>
      <c r="AFV260" s="33"/>
      <c r="AFW260" s="33"/>
      <c r="AFX260" s="33"/>
      <c r="AFY260" s="33"/>
      <c r="AFZ260" s="33"/>
      <c r="AGA260" s="33"/>
      <c r="AGB260" s="35"/>
      <c r="AGC260" s="33"/>
      <c r="AGD260" s="33"/>
      <c r="AGE260" s="33"/>
      <c r="AGF260" s="33"/>
      <c r="AGG260" s="33"/>
      <c r="AGH260" s="33"/>
      <c r="AGI260" s="33"/>
      <c r="AGJ260" s="33"/>
      <c r="AGK260" s="33"/>
      <c r="AGL260" s="33"/>
      <c r="AGM260" s="33"/>
      <c r="AGN260" s="33"/>
      <c r="AGO260" s="33"/>
      <c r="AGP260" s="33"/>
      <c r="AGQ260" s="33"/>
      <c r="AGR260" s="33"/>
      <c r="AGS260" s="33"/>
      <c r="AGT260" s="33"/>
      <c r="AGU260" s="33"/>
      <c r="AGV260" s="35"/>
      <c r="AGW260" s="33"/>
      <c r="AGX260" s="33"/>
      <c r="AGY260" s="33"/>
      <c r="AGZ260" s="33"/>
      <c r="AHA260" s="33"/>
      <c r="AHB260" s="33"/>
      <c r="AHC260" s="33"/>
      <c r="AHD260" s="33"/>
      <c r="AHE260" s="33"/>
      <c r="AHF260" s="33"/>
      <c r="AHG260" s="33"/>
      <c r="AHH260" s="33"/>
      <c r="AHI260" s="33"/>
      <c r="AHJ260" s="33"/>
      <c r="AHK260" s="33"/>
      <c r="AHL260" s="33"/>
      <c r="AHM260" s="33"/>
      <c r="AHN260" s="33"/>
      <c r="AHO260" s="33"/>
      <c r="AHP260" s="35"/>
      <c r="AHQ260" s="33"/>
      <c r="AHR260" s="33"/>
      <c r="AHS260" s="33"/>
      <c r="AHT260" s="33"/>
      <c r="AHU260" s="33"/>
      <c r="AHV260" s="33"/>
      <c r="AHW260" s="33"/>
      <c r="AHX260" s="33"/>
      <c r="AHY260" s="33"/>
      <c r="AHZ260" s="33"/>
      <c r="AIA260" s="33"/>
      <c r="AIB260" s="33"/>
      <c r="AIC260" s="33"/>
      <c r="AID260" s="33"/>
      <c r="AIE260" s="33"/>
      <c r="AIF260" s="33"/>
      <c r="AIG260" s="33"/>
      <c r="AIH260" s="33"/>
      <c r="AII260" s="33"/>
      <c r="AIJ260" s="35"/>
      <c r="AIK260" s="33"/>
      <c r="AIL260" s="33"/>
      <c r="AIM260" s="33"/>
      <c r="AIN260" s="33"/>
      <c r="AIO260" s="33"/>
      <c r="AIP260" s="33"/>
      <c r="AIQ260" s="33"/>
      <c r="AIR260" s="33"/>
      <c r="AIS260" s="33"/>
      <c r="AIT260" s="33"/>
      <c r="AIU260" s="33"/>
      <c r="AIV260" s="33"/>
      <c r="AIW260" s="33"/>
      <c r="AIX260" s="33"/>
      <c r="AIY260" s="33"/>
      <c r="AIZ260" s="33"/>
      <c r="AJA260" s="33"/>
      <c r="AJB260" s="33"/>
      <c r="AJC260" s="33"/>
      <c r="AJD260" s="35"/>
      <c r="AJE260" s="33"/>
      <c r="AJF260" s="33"/>
      <c r="AJG260" s="33"/>
      <c r="AJH260" s="33"/>
      <c r="AJI260" s="33"/>
      <c r="AJJ260" s="33"/>
      <c r="AJK260" s="33"/>
      <c r="AJL260" s="33"/>
      <c r="AJM260" s="33"/>
      <c r="AJN260" s="33"/>
      <c r="AJO260" s="33"/>
      <c r="AJP260" s="33"/>
      <c r="AJQ260" s="33"/>
      <c r="AJR260" s="33"/>
      <c r="AJS260" s="33"/>
      <c r="AJT260" s="33"/>
      <c r="AJU260" s="33"/>
      <c r="AJV260" s="33"/>
      <c r="AJW260" s="33"/>
      <c r="AJX260" s="35"/>
      <c r="AJY260" s="33"/>
      <c r="AJZ260" s="33"/>
      <c r="AKA260" s="33"/>
      <c r="AKB260" s="33"/>
      <c r="AKC260" s="33"/>
      <c r="AKD260" s="33"/>
      <c r="AKE260" s="33"/>
      <c r="AKF260" s="33"/>
      <c r="AKG260" s="33"/>
      <c r="AKH260" s="33"/>
      <c r="AKI260" s="33"/>
      <c r="AKJ260" s="33"/>
      <c r="AKK260" s="33"/>
      <c r="AKL260" s="33"/>
      <c r="AKM260" s="33"/>
      <c r="AKN260" s="33"/>
      <c r="AKO260" s="33"/>
      <c r="AKP260" s="33"/>
      <c r="AKQ260" s="33"/>
      <c r="AKR260" s="35"/>
      <c r="AKS260" s="33"/>
      <c r="AKT260" s="33"/>
      <c r="AKU260" s="33"/>
      <c r="AKV260" s="33"/>
      <c r="AKW260" s="33"/>
      <c r="AKX260" s="33"/>
      <c r="AKY260" s="33"/>
      <c r="AKZ260" s="33"/>
      <c r="ALA260" s="33"/>
      <c r="ALB260" s="33"/>
      <c r="ALC260" s="33"/>
      <c r="ALD260" s="33"/>
      <c r="ALE260" s="33"/>
      <c r="ALF260" s="33"/>
      <c r="ALG260" s="33"/>
      <c r="ALH260" s="33"/>
      <c r="ALI260" s="33"/>
      <c r="ALJ260" s="33"/>
      <c r="ALK260" s="33"/>
      <c r="ALL260" s="35"/>
      <c r="ALM260" s="33"/>
      <c r="ALN260" s="33"/>
      <c r="ALO260" s="33"/>
      <c r="ALP260" s="33"/>
      <c r="ALQ260" s="33"/>
      <c r="ALR260" s="33"/>
      <c r="ALS260" s="33"/>
      <c r="ALT260" s="33"/>
      <c r="ALU260" s="33"/>
      <c r="ALV260" s="33"/>
      <c r="ALW260" s="33"/>
      <c r="ALX260" s="33"/>
      <c r="ALY260" s="33"/>
      <c r="ALZ260" s="33"/>
      <c r="AMA260" s="33"/>
      <c r="AMB260" s="33"/>
      <c r="AMC260" s="33"/>
      <c r="AMD260" s="33"/>
      <c r="AME260" s="33"/>
      <c r="AMF260" s="35"/>
      <c r="AMG260" s="33"/>
      <c r="AMH260" s="33"/>
      <c r="AMI260" s="33"/>
      <c r="AMJ260" s="33"/>
      <c r="AMK260" s="33"/>
      <c r="AML260" s="33"/>
      <c r="AMM260" s="33"/>
      <c r="AMN260" s="33"/>
      <c r="AMO260" s="33"/>
      <c r="AMP260" s="33"/>
      <c r="AMQ260" s="33"/>
      <c r="AMR260" s="33"/>
      <c r="AMS260" s="33"/>
      <c r="AMT260" s="33"/>
      <c r="AMU260" s="33"/>
      <c r="AMV260" s="33"/>
      <c r="AMW260" s="33"/>
      <c r="AMX260" s="33"/>
      <c r="AMY260" s="33"/>
      <c r="AMZ260" s="35"/>
      <c r="ANA260" s="33"/>
      <c r="ANB260" s="33"/>
      <c r="ANC260" s="33"/>
      <c r="AND260" s="33"/>
      <c r="ANE260" s="33"/>
      <c r="ANF260" s="33"/>
      <c r="ANG260" s="33"/>
      <c r="ANH260" s="33"/>
      <c r="ANI260" s="33"/>
      <c r="ANJ260" s="33"/>
      <c r="ANK260" s="33"/>
      <c r="ANL260" s="33"/>
      <c r="ANM260" s="33"/>
      <c r="ANN260" s="33"/>
      <c r="ANO260" s="33"/>
      <c r="ANP260" s="33"/>
      <c r="ANQ260" s="33"/>
      <c r="ANR260" s="33"/>
      <c r="ANS260" s="33"/>
      <c r="ANT260" s="35"/>
      <c r="ANU260" s="33"/>
      <c r="ANV260" s="33"/>
      <c r="ANW260" s="33"/>
      <c r="ANX260" s="33"/>
      <c r="ANY260" s="33"/>
      <c r="ANZ260" s="33"/>
      <c r="AOA260" s="33"/>
      <c r="AOB260" s="33"/>
      <c r="AOC260" s="33"/>
      <c r="AOD260" s="33"/>
      <c r="AOE260" s="33"/>
      <c r="AOF260" s="33"/>
      <c r="AOG260" s="33"/>
      <c r="AOH260" s="33"/>
      <c r="AOI260" s="33"/>
      <c r="AOJ260" s="33"/>
      <c r="AOK260" s="33"/>
      <c r="AOL260" s="33"/>
      <c r="AOM260" s="33"/>
      <c r="AON260" s="35"/>
      <c r="AOO260" s="33"/>
      <c r="AOP260" s="33"/>
      <c r="AOQ260" s="33"/>
      <c r="AOR260" s="33"/>
      <c r="AOS260" s="33"/>
      <c r="AOT260" s="33"/>
      <c r="AOU260" s="33"/>
      <c r="AOV260" s="33"/>
      <c r="AOW260" s="33"/>
      <c r="AOX260" s="33"/>
      <c r="AOY260" s="33"/>
      <c r="AOZ260" s="33"/>
      <c r="APA260" s="33"/>
      <c r="APB260" s="33"/>
      <c r="APC260" s="33"/>
      <c r="APD260" s="33"/>
      <c r="APE260" s="33"/>
      <c r="APF260" s="33"/>
      <c r="APG260" s="33"/>
      <c r="APH260" s="35"/>
      <c r="API260" s="33"/>
      <c r="APJ260" s="33"/>
      <c r="APK260" s="33"/>
      <c r="APL260" s="33"/>
      <c r="APM260" s="33"/>
      <c r="APN260" s="33"/>
      <c r="APO260" s="33"/>
      <c r="APP260" s="33"/>
      <c r="APQ260" s="33"/>
      <c r="APR260" s="33"/>
      <c r="APS260" s="33"/>
      <c r="APT260" s="33"/>
      <c r="APU260" s="33"/>
      <c r="APV260" s="33"/>
      <c r="APW260" s="33"/>
      <c r="APX260" s="33"/>
      <c r="APY260" s="33"/>
      <c r="APZ260" s="33"/>
      <c r="AQA260" s="33"/>
      <c r="AQB260" s="35"/>
      <c r="AQC260" s="33"/>
      <c r="AQD260" s="33"/>
      <c r="AQE260" s="33"/>
      <c r="AQF260" s="33"/>
      <c r="AQG260" s="33"/>
      <c r="AQH260" s="33"/>
      <c r="AQI260" s="33"/>
      <c r="AQJ260" s="33"/>
      <c r="AQK260" s="33"/>
      <c r="AQL260" s="33"/>
      <c r="AQM260" s="33"/>
      <c r="AQN260" s="33"/>
      <c r="AQO260" s="33"/>
      <c r="AQP260" s="33"/>
      <c r="AQQ260" s="33"/>
      <c r="AQR260" s="33"/>
      <c r="AQS260" s="33"/>
      <c r="AQT260" s="33"/>
      <c r="AQU260" s="33"/>
      <c r="AQV260" s="35"/>
      <c r="AQW260" s="33"/>
      <c r="AQX260" s="33"/>
      <c r="AQY260" s="33"/>
      <c r="AQZ260" s="33"/>
      <c r="ARA260" s="33"/>
      <c r="ARB260" s="33"/>
      <c r="ARC260" s="33"/>
      <c r="ARD260" s="33"/>
      <c r="ARE260" s="33"/>
      <c r="ARF260" s="33"/>
      <c r="ARG260" s="33"/>
      <c r="ARH260" s="33"/>
      <c r="ARI260" s="33"/>
      <c r="ARJ260" s="33"/>
      <c r="ARK260" s="33"/>
      <c r="ARL260" s="33"/>
      <c r="ARM260" s="33"/>
      <c r="ARN260" s="33"/>
      <c r="ARO260" s="33"/>
      <c r="ARP260" s="35"/>
      <c r="ARQ260" s="33"/>
      <c r="ARR260" s="33"/>
      <c r="ARS260" s="33"/>
      <c r="ART260" s="33"/>
      <c r="ARU260" s="33"/>
      <c r="ARV260" s="33"/>
      <c r="ARW260" s="33"/>
      <c r="ARX260" s="33"/>
      <c r="ARY260" s="33"/>
      <c r="ARZ260" s="33"/>
      <c r="ASA260" s="33"/>
      <c r="ASB260" s="33"/>
      <c r="ASC260" s="33"/>
      <c r="ASD260" s="33"/>
      <c r="ASE260" s="33"/>
      <c r="ASF260" s="33"/>
      <c r="ASG260" s="33"/>
      <c r="ASH260" s="33"/>
      <c r="ASI260" s="33"/>
      <c r="ASJ260" s="35"/>
      <c r="ASK260" s="33"/>
      <c r="ASL260" s="33"/>
      <c r="ASM260" s="33"/>
      <c r="ASN260" s="33"/>
      <c r="ASO260" s="33"/>
      <c r="ASP260" s="33"/>
      <c r="ASQ260" s="33"/>
      <c r="ASR260" s="33"/>
      <c r="ASS260" s="33"/>
      <c r="AST260" s="33"/>
      <c r="ASU260" s="33"/>
      <c r="ASV260" s="33"/>
      <c r="ASW260" s="33"/>
      <c r="ASX260" s="33"/>
      <c r="ASY260" s="33"/>
      <c r="ASZ260" s="33"/>
      <c r="ATA260" s="33"/>
      <c r="ATB260" s="33"/>
      <c r="ATC260" s="33"/>
      <c r="ATD260" s="35"/>
      <c r="ATE260" s="33"/>
      <c r="ATF260" s="33"/>
      <c r="ATG260" s="33"/>
      <c r="ATH260" s="33"/>
      <c r="ATI260" s="33"/>
      <c r="ATJ260" s="33"/>
      <c r="ATK260" s="33"/>
      <c r="ATL260" s="33"/>
      <c r="ATM260" s="33"/>
      <c r="ATN260" s="33"/>
      <c r="ATO260" s="33"/>
      <c r="ATP260" s="33"/>
      <c r="ATQ260" s="33"/>
      <c r="ATR260" s="33"/>
      <c r="ATS260" s="33"/>
      <c r="ATT260" s="33"/>
      <c r="ATU260" s="33"/>
      <c r="ATV260" s="33"/>
      <c r="ATW260" s="33"/>
      <c r="ATX260" s="35"/>
      <c r="ATY260" s="33"/>
      <c r="ATZ260" s="33"/>
      <c r="AUA260" s="33"/>
      <c r="AUB260" s="33"/>
      <c r="AUC260" s="33"/>
      <c r="AUD260" s="33"/>
      <c r="AUE260" s="33"/>
      <c r="AUF260" s="33"/>
      <c r="AUG260" s="33"/>
      <c r="AUH260" s="33"/>
      <c r="AUI260" s="33"/>
      <c r="AUJ260" s="33"/>
      <c r="AUK260" s="33"/>
      <c r="AUL260" s="33"/>
      <c r="AUM260" s="33"/>
      <c r="AUN260" s="33"/>
      <c r="AUO260" s="33"/>
      <c r="AUP260" s="33"/>
      <c r="AUQ260" s="33"/>
      <c r="AUR260" s="35"/>
      <c r="AUS260" s="33"/>
      <c r="AUT260" s="33"/>
      <c r="AUU260" s="33"/>
      <c r="AUV260" s="33"/>
      <c r="AUW260" s="33"/>
      <c r="AUX260" s="33"/>
      <c r="AUY260" s="33"/>
      <c r="AUZ260" s="33"/>
      <c r="AVA260" s="33"/>
      <c r="AVB260" s="33"/>
      <c r="AVC260" s="33"/>
      <c r="AVD260" s="33"/>
      <c r="AVE260" s="33"/>
      <c r="AVF260" s="33"/>
      <c r="AVG260" s="33"/>
      <c r="AVH260" s="33"/>
      <c r="AVI260" s="33"/>
      <c r="AVJ260" s="33"/>
      <c r="AVK260" s="33"/>
      <c r="AVL260" s="35"/>
      <c r="AVM260" s="33"/>
      <c r="AVN260" s="33"/>
      <c r="AVO260" s="33"/>
      <c r="AVP260" s="33"/>
      <c r="AVQ260" s="33"/>
      <c r="AVR260" s="33"/>
      <c r="AVS260" s="33"/>
      <c r="AVT260" s="33"/>
      <c r="AVU260" s="33"/>
      <c r="AVV260" s="33"/>
      <c r="AVW260" s="33"/>
      <c r="AVX260" s="33"/>
      <c r="AVY260" s="33"/>
      <c r="AVZ260" s="33"/>
      <c r="AWA260" s="33"/>
      <c r="AWB260" s="33"/>
      <c r="AWC260" s="33"/>
      <c r="AWD260" s="33"/>
      <c r="AWE260" s="33"/>
      <c r="AWF260" s="35"/>
      <c r="AWG260" s="33"/>
      <c r="AWH260" s="33"/>
      <c r="AWI260" s="33"/>
      <c r="AWJ260" s="33"/>
      <c r="AWK260" s="33"/>
      <c r="AWL260" s="33"/>
      <c r="AWM260" s="33"/>
      <c r="AWN260" s="33"/>
      <c r="AWO260" s="33"/>
      <c r="AWP260" s="33"/>
      <c r="AWQ260" s="33"/>
      <c r="AWR260" s="33"/>
      <c r="AWS260" s="33"/>
      <c r="AWT260" s="33"/>
      <c r="AWU260" s="33"/>
      <c r="AWV260" s="33"/>
      <c r="AWW260" s="33"/>
      <c r="AWX260" s="33"/>
      <c r="AWY260" s="33"/>
      <c r="AWZ260" s="35"/>
      <c r="AXA260" s="33"/>
      <c r="AXB260" s="33"/>
      <c r="AXC260" s="33"/>
      <c r="AXD260" s="33"/>
      <c r="AXE260" s="33"/>
      <c r="AXF260" s="33"/>
      <c r="AXG260" s="33"/>
      <c r="AXH260" s="33"/>
      <c r="AXI260" s="33"/>
      <c r="AXJ260" s="33"/>
      <c r="AXK260" s="33"/>
      <c r="AXL260" s="33"/>
      <c r="AXM260" s="33"/>
      <c r="AXN260" s="33"/>
      <c r="AXO260" s="33"/>
      <c r="AXP260" s="33"/>
      <c r="AXQ260" s="33"/>
      <c r="AXR260" s="33"/>
      <c r="AXS260" s="33"/>
      <c r="AXT260" s="35"/>
      <c r="AXU260" s="33"/>
      <c r="AXV260" s="33"/>
      <c r="AXW260" s="33"/>
      <c r="AXX260" s="33"/>
      <c r="AXY260" s="33"/>
      <c r="AXZ260" s="33"/>
      <c r="AYA260" s="33"/>
      <c r="AYB260" s="33"/>
      <c r="AYC260" s="33"/>
      <c r="AYD260" s="33"/>
      <c r="AYE260" s="33"/>
      <c r="AYF260" s="33"/>
      <c r="AYG260" s="33"/>
      <c r="AYH260" s="33"/>
      <c r="AYI260" s="33"/>
      <c r="AYJ260" s="33"/>
      <c r="AYK260" s="33"/>
      <c r="AYL260" s="33"/>
      <c r="AYM260" s="33"/>
      <c r="AYN260" s="35"/>
      <c r="AYO260" s="33"/>
      <c r="AYP260" s="33"/>
      <c r="AYQ260" s="33"/>
      <c r="AYR260" s="33"/>
      <c r="AYS260" s="33"/>
      <c r="AYT260" s="33"/>
      <c r="AYU260" s="33"/>
      <c r="AYV260" s="33"/>
      <c r="AYW260" s="33"/>
      <c r="AYX260" s="33"/>
      <c r="AYY260" s="33"/>
      <c r="AYZ260" s="33"/>
      <c r="AZA260" s="33"/>
      <c r="AZB260" s="33"/>
      <c r="AZC260" s="33"/>
      <c r="AZD260" s="33"/>
      <c r="AZE260" s="33"/>
      <c r="AZF260" s="33"/>
      <c r="AZG260" s="33"/>
      <c r="AZH260" s="35"/>
      <c r="AZI260" s="33"/>
      <c r="AZJ260" s="33"/>
      <c r="AZK260" s="33"/>
      <c r="AZL260" s="33"/>
      <c r="AZM260" s="33"/>
      <c r="AZN260" s="33"/>
      <c r="AZO260" s="33"/>
      <c r="AZP260" s="33"/>
      <c r="AZQ260" s="33"/>
      <c r="AZR260" s="33"/>
      <c r="AZS260" s="33"/>
      <c r="AZT260" s="33"/>
      <c r="AZU260" s="33"/>
      <c r="AZV260" s="33"/>
      <c r="AZW260" s="33"/>
      <c r="AZX260" s="33"/>
      <c r="AZY260" s="33"/>
      <c r="AZZ260" s="33"/>
      <c r="BAA260" s="33"/>
      <c r="BAB260" s="35"/>
      <c r="BAC260" s="33"/>
      <c r="BAD260" s="33"/>
      <c r="BAE260" s="33"/>
      <c r="BAF260" s="33"/>
      <c r="BAG260" s="33"/>
      <c r="BAH260" s="33"/>
      <c r="BAI260" s="33"/>
      <c r="BAJ260" s="33"/>
      <c r="BAK260" s="33"/>
      <c r="BAL260" s="33"/>
      <c r="BAM260" s="33"/>
      <c r="BAN260" s="33"/>
      <c r="BAO260" s="33"/>
      <c r="BAP260" s="33"/>
      <c r="BAQ260" s="33"/>
      <c r="BAR260" s="33"/>
      <c r="BAS260" s="33"/>
      <c r="BAT260" s="33"/>
      <c r="BAU260" s="33"/>
      <c r="BAV260" s="35"/>
      <c r="BAW260" s="33"/>
      <c r="BAX260" s="33"/>
      <c r="BAY260" s="33"/>
      <c r="BAZ260" s="33"/>
      <c r="BBA260" s="33"/>
      <c r="BBB260" s="33"/>
      <c r="BBC260" s="33"/>
      <c r="BBD260" s="33"/>
      <c r="BBE260" s="33"/>
      <c r="BBF260" s="33"/>
      <c r="BBG260" s="33"/>
      <c r="BBH260" s="33"/>
      <c r="BBI260" s="33"/>
      <c r="BBJ260" s="33"/>
      <c r="BBK260" s="33"/>
      <c r="BBL260" s="33"/>
      <c r="BBM260" s="33"/>
      <c r="BBN260" s="33"/>
      <c r="BBO260" s="33"/>
      <c r="BBP260" s="35"/>
      <c r="BBQ260" s="33"/>
      <c r="BBR260" s="33"/>
      <c r="BBS260" s="33"/>
      <c r="BBT260" s="33"/>
      <c r="BBU260" s="33"/>
      <c r="BBV260" s="33"/>
      <c r="BBW260" s="33"/>
      <c r="BBX260" s="33"/>
      <c r="BBY260" s="33"/>
      <c r="BBZ260" s="33"/>
      <c r="BCA260" s="33"/>
      <c r="BCB260" s="33"/>
      <c r="BCC260" s="33"/>
      <c r="BCD260" s="33"/>
      <c r="BCE260" s="33"/>
      <c r="BCF260" s="33"/>
      <c r="BCG260" s="33"/>
      <c r="BCH260" s="33"/>
      <c r="BCI260" s="33"/>
      <c r="BCJ260" s="35"/>
      <c r="BCK260" s="33"/>
      <c r="BCL260" s="33"/>
      <c r="BCM260" s="33"/>
      <c r="BCN260" s="33"/>
      <c r="BCO260" s="33"/>
      <c r="BCP260" s="33"/>
      <c r="BCQ260" s="33"/>
      <c r="BCR260" s="33"/>
      <c r="BCS260" s="33"/>
      <c r="BCT260" s="33"/>
      <c r="BCU260" s="33"/>
      <c r="BCV260" s="33"/>
      <c r="BCW260" s="33"/>
      <c r="BCX260" s="33"/>
      <c r="BCY260" s="33"/>
      <c r="BCZ260" s="33"/>
      <c r="BDA260" s="33"/>
      <c r="BDB260" s="33"/>
      <c r="BDC260" s="33"/>
      <c r="BDD260" s="35"/>
      <c r="BDE260" s="33"/>
      <c r="BDF260" s="33"/>
      <c r="BDG260" s="33"/>
      <c r="BDH260" s="33"/>
      <c r="BDI260" s="33"/>
      <c r="BDJ260" s="33"/>
      <c r="BDK260" s="33"/>
      <c r="BDL260" s="33"/>
      <c r="BDM260" s="33"/>
      <c r="BDN260" s="33"/>
      <c r="BDO260" s="33"/>
      <c r="BDP260" s="33"/>
      <c r="BDQ260" s="33"/>
      <c r="BDR260" s="33"/>
      <c r="BDS260" s="33"/>
      <c r="BDT260" s="33"/>
      <c r="BDU260" s="33"/>
      <c r="BDV260" s="33"/>
      <c r="BDW260" s="33"/>
      <c r="BDX260" s="35"/>
      <c r="BDY260" s="33"/>
      <c r="BDZ260" s="33"/>
      <c r="BEA260" s="33"/>
      <c r="BEB260" s="33"/>
      <c r="BEC260" s="33"/>
      <c r="BED260" s="33"/>
      <c r="BEE260" s="33"/>
      <c r="BEF260" s="33"/>
      <c r="BEG260" s="33"/>
      <c r="BEH260" s="33"/>
      <c r="BEI260" s="33"/>
      <c r="BEJ260" s="33"/>
      <c r="BEK260" s="33"/>
      <c r="BEL260" s="33"/>
      <c r="BEM260" s="33"/>
      <c r="BEN260" s="33"/>
      <c r="BEO260" s="33"/>
      <c r="BEP260" s="33"/>
      <c r="BEQ260" s="33"/>
      <c r="BER260" s="35"/>
      <c r="BES260" s="33"/>
      <c r="BET260" s="33"/>
      <c r="BEU260" s="33"/>
      <c r="BEV260" s="33"/>
      <c r="BEW260" s="33"/>
      <c r="BEX260" s="33"/>
      <c r="BEY260" s="33"/>
      <c r="BEZ260" s="33"/>
      <c r="BFA260" s="33"/>
      <c r="BFB260" s="33"/>
      <c r="BFC260" s="33"/>
      <c r="BFD260" s="33"/>
      <c r="BFE260" s="33"/>
      <c r="BFF260" s="33"/>
      <c r="BFG260" s="33"/>
      <c r="BFH260" s="33"/>
      <c r="BFI260" s="33"/>
      <c r="BFJ260" s="33"/>
      <c r="BFK260" s="33"/>
      <c r="BFL260" s="35"/>
      <c r="BFM260" s="33"/>
      <c r="BFN260" s="33"/>
      <c r="BFO260" s="33"/>
      <c r="BFP260" s="33"/>
      <c r="BFQ260" s="33"/>
      <c r="BFR260" s="33"/>
      <c r="BFS260" s="33"/>
      <c r="BFT260" s="33"/>
      <c r="BFU260" s="33"/>
      <c r="BFV260" s="33"/>
      <c r="BFW260" s="33"/>
      <c r="BFX260" s="33"/>
      <c r="BFY260" s="33"/>
      <c r="BFZ260" s="33"/>
      <c r="BGA260" s="33"/>
      <c r="BGB260" s="33"/>
      <c r="BGC260" s="33"/>
      <c r="BGD260" s="33"/>
      <c r="BGE260" s="33"/>
      <c r="BGF260" s="35"/>
      <c r="BGG260" s="33"/>
      <c r="BGH260" s="33"/>
      <c r="BGI260" s="33"/>
      <c r="BGJ260" s="33"/>
      <c r="BGK260" s="33"/>
      <c r="BGL260" s="33"/>
      <c r="BGM260" s="33"/>
      <c r="BGN260" s="33"/>
      <c r="BGO260" s="33"/>
      <c r="BGP260" s="33"/>
      <c r="BGQ260" s="33"/>
      <c r="BGR260" s="33"/>
      <c r="BGS260" s="33"/>
      <c r="BGT260" s="33"/>
      <c r="BGU260" s="33"/>
      <c r="BGV260" s="33"/>
      <c r="BGW260" s="33"/>
      <c r="BGX260" s="33"/>
      <c r="BGY260" s="33"/>
      <c r="BGZ260" s="35"/>
      <c r="BHA260" s="33"/>
      <c r="BHB260" s="33"/>
      <c r="BHC260" s="33"/>
      <c r="BHD260" s="33"/>
      <c r="BHE260" s="33"/>
      <c r="BHF260" s="33"/>
      <c r="BHG260" s="33"/>
      <c r="BHH260" s="33"/>
      <c r="BHI260" s="33"/>
      <c r="BHJ260" s="33"/>
      <c r="BHK260" s="33"/>
      <c r="BHL260" s="33"/>
      <c r="BHM260" s="33"/>
      <c r="BHN260" s="33"/>
      <c r="BHO260" s="33"/>
      <c r="BHP260" s="33"/>
      <c r="BHQ260" s="33"/>
      <c r="BHR260" s="33"/>
      <c r="BHS260" s="33"/>
      <c r="BHT260" s="35"/>
      <c r="BHU260" s="33"/>
      <c r="BHV260" s="33"/>
      <c r="BHW260" s="33"/>
      <c r="BHX260" s="33"/>
      <c r="BHY260" s="33"/>
      <c r="BHZ260" s="33"/>
      <c r="BIA260" s="33"/>
      <c r="BIB260" s="33"/>
      <c r="BIC260" s="33"/>
      <c r="BID260" s="33"/>
      <c r="BIE260" s="33"/>
      <c r="BIF260" s="33"/>
      <c r="BIG260" s="33"/>
      <c r="BIH260" s="33"/>
      <c r="BII260" s="33"/>
      <c r="BIJ260" s="33"/>
      <c r="BIK260" s="33"/>
      <c r="BIL260" s="33"/>
      <c r="BIM260" s="33"/>
      <c r="BIN260" s="35"/>
      <c r="BIO260" s="33"/>
      <c r="BIP260" s="33"/>
      <c r="BIQ260" s="33"/>
      <c r="BIR260" s="33"/>
      <c r="BIS260" s="33"/>
      <c r="BIT260" s="33"/>
      <c r="BIU260" s="33"/>
      <c r="BIV260" s="33"/>
      <c r="BIW260" s="33"/>
      <c r="BIX260" s="33"/>
      <c r="BIY260" s="33"/>
      <c r="BIZ260" s="33"/>
      <c r="BJA260" s="33"/>
      <c r="BJB260" s="33"/>
      <c r="BJC260" s="33"/>
      <c r="BJD260" s="33"/>
      <c r="BJE260" s="33"/>
      <c r="BJF260" s="33"/>
      <c r="BJG260" s="33"/>
      <c r="BJH260" s="35"/>
      <c r="BJI260" s="33"/>
      <c r="BJJ260" s="33"/>
      <c r="BJK260" s="33"/>
      <c r="BJL260" s="33"/>
      <c r="BJM260" s="33"/>
      <c r="BJN260" s="33"/>
      <c r="BJO260" s="33"/>
      <c r="BJP260" s="33"/>
      <c r="BJQ260" s="33"/>
      <c r="BJR260" s="33"/>
      <c r="BJS260" s="33"/>
      <c r="BJT260" s="33"/>
      <c r="BJU260" s="33"/>
      <c r="BJV260" s="33"/>
      <c r="BJW260" s="33"/>
      <c r="BJX260" s="33"/>
      <c r="BJY260" s="33"/>
      <c r="BJZ260" s="33"/>
      <c r="BKA260" s="33"/>
      <c r="BKB260" s="35"/>
      <c r="BKC260" s="33"/>
      <c r="BKD260" s="33"/>
      <c r="BKE260" s="33"/>
      <c r="BKF260" s="33"/>
      <c r="BKG260" s="33"/>
      <c r="BKH260" s="33"/>
      <c r="BKI260" s="33"/>
      <c r="BKJ260" s="33"/>
      <c r="BKK260" s="33"/>
      <c r="BKL260" s="33"/>
      <c r="BKM260" s="33"/>
      <c r="BKN260" s="33"/>
      <c r="BKO260" s="33"/>
      <c r="BKP260" s="33"/>
      <c r="BKQ260" s="33"/>
      <c r="BKR260" s="33"/>
      <c r="BKS260" s="33"/>
      <c r="BKT260" s="33"/>
      <c r="BKU260" s="33"/>
      <c r="BKV260" s="35"/>
      <c r="BKW260" s="33"/>
      <c r="BKX260" s="33"/>
      <c r="BKY260" s="33"/>
      <c r="BKZ260" s="33"/>
      <c r="BLA260" s="33"/>
      <c r="BLB260" s="33"/>
      <c r="BLC260" s="33"/>
      <c r="BLD260" s="33"/>
      <c r="BLE260" s="33"/>
      <c r="BLF260" s="33"/>
      <c r="BLG260" s="33"/>
      <c r="BLH260" s="33"/>
      <c r="BLI260" s="33"/>
      <c r="BLJ260" s="33"/>
      <c r="BLK260" s="33"/>
      <c r="BLL260" s="33"/>
      <c r="BLM260" s="33"/>
      <c r="BLN260" s="33"/>
      <c r="BLO260" s="33"/>
      <c r="BLP260" s="35"/>
      <c r="BLQ260" s="33"/>
      <c r="BLR260" s="33"/>
      <c r="BLS260" s="33"/>
      <c r="BLT260" s="33"/>
      <c r="BLU260" s="33"/>
      <c r="BLV260" s="33"/>
      <c r="BLW260" s="33"/>
      <c r="BLX260" s="33"/>
      <c r="BLY260" s="33"/>
      <c r="BLZ260" s="33"/>
      <c r="BMA260" s="33"/>
      <c r="BMB260" s="33"/>
      <c r="BMC260" s="33"/>
      <c r="BMD260" s="33"/>
      <c r="BME260" s="33"/>
      <c r="BMF260" s="33"/>
      <c r="BMG260" s="33"/>
      <c r="BMH260" s="33"/>
      <c r="BMI260" s="33"/>
      <c r="BMJ260" s="35"/>
      <c r="BMK260" s="33"/>
      <c r="BML260" s="33"/>
      <c r="BMM260" s="33"/>
      <c r="BMN260" s="33"/>
      <c r="BMO260" s="33"/>
      <c r="BMP260" s="33"/>
      <c r="BMQ260" s="33"/>
      <c r="BMR260" s="33"/>
      <c r="BMS260" s="33"/>
      <c r="BMT260" s="33"/>
      <c r="BMU260" s="33"/>
      <c r="BMV260" s="33"/>
      <c r="BMW260" s="33"/>
      <c r="BMX260" s="33"/>
      <c r="BMY260" s="33"/>
      <c r="BMZ260" s="33"/>
      <c r="BNA260" s="33"/>
      <c r="BNB260" s="33"/>
      <c r="BNC260" s="33"/>
      <c r="BND260" s="35"/>
      <c r="BNE260" s="33"/>
      <c r="BNF260" s="33"/>
      <c r="BNG260" s="33"/>
      <c r="BNH260" s="33"/>
      <c r="BNI260" s="33"/>
      <c r="BNJ260" s="33"/>
      <c r="BNK260" s="33"/>
      <c r="BNL260" s="33"/>
      <c r="BNM260" s="33"/>
      <c r="BNN260" s="33"/>
      <c r="BNO260" s="33"/>
      <c r="BNP260" s="33"/>
      <c r="BNQ260" s="33"/>
      <c r="BNR260" s="33"/>
      <c r="BNS260" s="33"/>
      <c r="BNT260" s="33"/>
      <c r="BNU260" s="33"/>
      <c r="BNV260" s="33"/>
      <c r="BNW260" s="33"/>
      <c r="BNX260" s="35"/>
      <c r="BNY260" s="33"/>
      <c r="BNZ260" s="33"/>
      <c r="BOA260" s="33"/>
      <c r="BOB260" s="33"/>
      <c r="BOC260" s="33"/>
      <c r="BOD260" s="33"/>
      <c r="BOE260" s="33"/>
      <c r="BOF260" s="33"/>
      <c r="BOG260" s="33"/>
      <c r="BOH260" s="33"/>
      <c r="BOI260" s="33"/>
      <c r="BOJ260" s="33"/>
      <c r="BOK260" s="33"/>
      <c r="BOL260" s="33"/>
      <c r="BOM260" s="33"/>
      <c r="BON260" s="33"/>
      <c r="BOO260" s="33"/>
      <c r="BOP260" s="33"/>
      <c r="BOQ260" s="33"/>
      <c r="BOR260" s="35"/>
      <c r="BOS260" s="33"/>
      <c r="BOT260" s="33"/>
      <c r="BOU260" s="33"/>
      <c r="BOV260" s="33"/>
      <c r="BOW260" s="33"/>
      <c r="BOX260" s="33"/>
      <c r="BOY260" s="33"/>
      <c r="BOZ260" s="33"/>
      <c r="BPA260" s="33"/>
      <c r="BPB260" s="33"/>
      <c r="BPC260" s="33"/>
      <c r="BPD260" s="33"/>
      <c r="BPE260" s="33"/>
      <c r="BPF260" s="33"/>
      <c r="BPG260" s="33"/>
      <c r="BPH260" s="33"/>
      <c r="BPI260" s="33"/>
      <c r="BPJ260" s="33"/>
      <c r="BPK260" s="33"/>
      <c r="BPL260" s="35"/>
      <c r="BPM260" s="33"/>
      <c r="BPN260" s="33"/>
      <c r="BPO260" s="33"/>
      <c r="BPP260" s="33"/>
      <c r="BPQ260" s="33"/>
      <c r="BPR260" s="33"/>
      <c r="BPS260" s="33"/>
      <c r="BPT260" s="33"/>
      <c r="BPU260" s="33"/>
      <c r="BPV260" s="33"/>
      <c r="BPW260" s="33"/>
      <c r="BPX260" s="33"/>
      <c r="BPY260" s="33"/>
      <c r="BPZ260" s="33"/>
      <c r="BQA260" s="33"/>
      <c r="BQB260" s="33"/>
      <c r="BQC260" s="33"/>
      <c r="BQD260" s="33"/>
      <c r="BQE260" s="33"/>
      <c r="BQF260" s="35"/>
      <c r="BQG260" s="33"/>
      <c r="BQH260" s="33"/>
      <c r="BQI260" s="33"/>
      <c r="BQJ260" s="33"/>
      <c r="BQK260" s="33"/>
      <c r="BQL260" s="33"/>
      <c r="BQM260" s="33"/>
      <c r="BQN260" s="33"/>
      <c r="BQO260" s="33"/>
      <c r="BQP260" s="33"/>
      <c r="BQQ260" s="33"/>
      <c r="BQR260" s="33"/>
      <c r="BQS260" s="33"/>
      <c r="BQT260" s="33"/>
      <c r="BQU260" s="33"/>
      <c r="BQV260" s="33"/>
      <c r="BQW260" s="33"/>
      <c r="BQX260" s="33"/>
      <c r="BQY260" s="33"/>
      <c r="BQZ260" s="35"/>
      <c r="BRA260" s="33"/>
      <c r="BRB260" s="33"/>
      <c r="BRC260" s="33"/>
      <c r="BRD260" s="33"/>
      <c r="BRE260" s="33"/>
      <c r="BRF260" s="33"/>
      <c r="BRG260" s="33"/>
      <c r="BRH260" s="33"/>
      <c r="BRI260" s="33"/>
      <c r="BRJ260" s="33"/>
      <c r="BRK260" s="33"/>
      <c r="BRL260" s="33"/>
      <c r="BRM260" s="33"/>
      <c r="BRN260" s="33"/>
      <c r="BRO260" s="33"/>
      <c r="BRP260" s="33"/>
      <c r="BRQ260" s="33"/>
      <c r="BRR260" s="33"/>
      <c r="BRS260" s="33"/>
      <c r="BRT260" s="35"/>
      <c r="BRU260" s="33"/>
      <c r="BRV260" s="33"/>
      <c r="BRW260" s="33"/>
      <c r="BRX260" s="33"/>
      <c r="BRY260" s="33"/>
      <c r="BRZ260" s="33"/>
      <c r="BSA260" s="33"/>
      <c r="BSB260" s="33"/>
      <c r="BSC260" s="33"/>
      <c r="BSD260" s="33"/>
      <c r="BSE260" s="33"/>
      <c r="BSF260" s="33"/>
      <c r="BSG260" s="33"/>
      <c r="BSH260" s="33"/>
      <c r="BSI260" s="33"/>
      <c r="BSJ260" s="33"/>
      <c r="BSK260" s="33"/>
      <c r="BSL260" s="33"/>
      <c r="BSM260" s="33"/>
      <c r="BSN260" s="35"/>
      <c r="BSO260" s="33"/>
      <c r="BSP260" s="33"/>
      <c r="BSQ260" s="33"/>
      <c r="BSR260" s="33"/>
      <c r="BSS260" s="33"/>
      <c r="BST260" s="33"/>
      <c r="BSU260" s="33"/>
      <c r="BSV260" s="33"/>
      <c r="BSW260" s="33"/>
      <c r="BSX260" s="33"/>
      <c r="BSY260" s="33"/>
      <c r="BSZ260" s="33"/>
      <c r="BTA260" s="33"/>
      <c r="BTB260" s="33"/>
      <c r="BTC260" s="33"/>
      <c r="BTD260" s="33"/>
      <c r="BTE260" s="33"/>
      <c r="BTF260" s="33"/>
      <c r="BTG260" s="33"/>
      <c r="BTH260" s="35"/>
      <c r="BTI260" s="33"/>
      <c r="BTJ260" s="33"/>
      <c r="BTK260" s="33"/>
      <c r="BTL260" s="33"/>
      <c r="BTM260" s="33"/>
      <c r="BTN260" s="33"/>
      <c r="BTO260" s="33"/>
      <c r="BTP260" s="33"/>
      <c r="BTQ260" s="33"/>
      <c r="BTR260" s="33"/>
      <c r="BTS260" s="33"/>
      <c r="BTT260" s="33"/>
      <c r="BTU260" s="33"/>
      <c r="BTV260" s="33"/>
      <c r="BTW260" s="33"/>
      <c r="BTX260" s="33"/>
      <c r="BTY260" s="33"/>
      <c r="BTZ260" s="33"/>
      <c r="BUA260" s="33"/>
      <c r="BUB260" s="35"/>
      <c r="BUC260" s="33"/>
      <c r="BUD260" s="33"/>
      <c r="BUE260" s="33"/>
      <c r="BUF260" s="33"/>
      <c r="BUG260" s="33"/>
      <c r="BUH260" s="33"/>
      <c r="BUI260" s="33"/>
      <c r="BUJ260" s="33"/>
      <c r="BUK260" s="33"/>
      <c r="BUL260" s="33"/>
      <c r="BUM260" s="33"/>
      <c r="BUN260" s="33"/>
      <c r="BUO260" s="33"/>
      <c r="BUP260" s="33"/>
      <c r="BUQ260" s="33"/>
      <c r="BUR260" s="33"/>
      <c r="BUS260" s="33"/>
      <c r="BUT260" s="33"/>
      <c r="BUU260" s="33"/>
      <c r="BUV260" s="35"/>
      <c r="BUW260" s="33"/>
      <c r="BUX260" s="33"/>
      <c r="BUY260" s="33"/>
      <c r="BUZ260" s="33"/>
      <c r="BVA260" s="33"/>
      <c r="BVB260" s="33"/>
      <c r="BVC260" s="33"/>
      <c r="BVD260" s="33"/>
      <c r="BVE260" s="33"/>
      <c r="BVF260" s="33"/>
      <c r="BVG260" s="33"/>
      <c r="BVH260" s="33"/>
      <c r="BVI260" s="33"/>
      <c r="BVJ260" s="33"/>
      <c r="BVK260" s="33"/>
      <c r="BVL260" s="33"/>
      <c r="BVM260" s="33"/>
      <c r="BVN260" s="33"/>
      <c r="BVO260" s="33"/>
      <c r="BVP260" s="35"/>
      <c r="BVQ260" s="33"/>
      <c r="BVR260" s="33"/>
      <c r="BVS260" s="33"/>
      <c r="BVT260" s="33"/>
      <c r="BVU260" s="33"/>
      <c r="BVV260" s="33"/>
      <c r="BVW260" s="33"/>
      <c r="BVX260" s="33"/>
      <c r="BVY260" s="33"/>
      <c r="BVZ260" s="33"/>
      <c r="BWA260" s="33"/>
      <c r="BWB260" s="33"/>
      <c r="BWC260" s="33"/>
      <c r="BWD260" s="33"/>
      <c r="BWE260" s="33"/>
      <c r="BWF260" s="33"/>
      <c r="BWG260" s="33"/>
      <c r="BWH260" s="33"/>
      <c r="BWI260" s="33"/>
      <c r="BWJ260" s="35"/>
      <c r="BWK260" s="33"/>
      <c r="BWL260" s="33"/>
      <c r="BWM260" s="33"/>
      <c r="BWN260" s="33"/>
      <c r="BWO260" s="33"/>
      <c r="BWP260" s="33"/>
      <c r="BWQ260" s="33"/>
      <c r="BWR260" s="33"/>
      <c r="BWS260" s="33"/>
      <c r="BWT260" s="33"/>
      <c r="BWU260" s="33"/>
      <c r="BWV260" s="33"/>
      <c r="BWW260" s="33"/>
      <c r="BWX260" s="33"/>
      <c r="BWY260" s="33"/>
      <c r="BWZ260" s="33"/>
      <c r="BXA260" s="33"/>
      <c r="BXB260" s="33"/>
      <c r="BXC260" s="33"/>
      <c r="BXD260" s="35"/>
      <c r="BXE260" s="33"/>
      <c r="BXF260" s="33"/>
      <c r="BXG260" s="33"/>
      <c r="BXH260" s="33"/>
      <c r="BXI260" s="33"/>
      <c r="BXJ260" s="33"/>
      <c r="BXK260" s="33"/>
      <c r="BXL260" s="33"/>
      <c r="BXM260" s="33"/>
      <c r="BXN260" s="33"/>
      <c r="BXO260" s="33"/>
      <c r="BXP260" s="33"/>
      <c r="BXQ260" s="33"/>
      <c r="BXR260" s="33"/>
      <c r="BXS260" s="33"/>
      <c r="BXT260" s="33"/>
      <c r="BXU260" s="33"/>
      <c r="BXV260" s="33"/>
      <c r="BXW260" s="33"/>
      <c r="BXX260" s="35"/>
      <c r="BXY260" s="33"/>
      <c r="BXZ260" s="33"/>
      <c r="BYA260" s="33"/>
      <c r="BYB260" s="33"/>
      <c r="BYC260" s="33"/>
      <c r="BYD260" s="33"/>
      <c r="BYE260" s="33"/>
      <c r="BYF260" s="33"/>
      <c r="BYG260" s="33"/>
      <c r="BYH260" s="33"/>
      <c r="BYI260" s="33"/>
      <c r="BYJ260" s="33"/>
      <c r="BYK260" s="33"/>
      <c r="BYL260" s="33"/>
      <c r="BYM260" s="33"/>
      <c r="BYN260" s="33"/>
      <c r="BYO260" s="33"/>
      <c r="BYP260" s="33"/>
      <c r="BYQ260" s="33"/>
      <c r="BYR260" s="35"/>
      <c r="BYS260" s="33"/>
      <c r="BYT260" s="33"/>
      <c r="BYU260" s="33"/>
      <c r="BYV260" s="33"/>
      <c r="BYW260" s="33"/>
      <c r="BYX260" s="33"/>
      <c r="BYY260" s="33"/>
      <c r="BYZ260" s="33"/>
      <c r="BZA260" s="33"/>
      <c r="BZB260" s="33"/>
      <c r="BZC260" s="33"/>
      <c r="BZD260" s="33"/>
      <c r="BZE260" s="33"/>
      <c r="BZF260" s="33"/>
      <c r="BZG260" s="33"/>
      <c r="BZH260" s="33"/>
      <c r="BZI260" s="33"/>
      <c r="BZJ260" s="33"/>
      <c r="BZK260" s="33"/>
      <c r="BZL260" s="35"/>
      <c r="BZM260" s="33"/>
      <c r="BZN260" s="33"/>
      <c r="BZO260" s="33"/>
      <c r="BZP260" s="33"/>
      <c r="BZQ260" s="33"/>
      <c r="BZR260" s="33"/>
      <c r="BZS260" s="33"/>
      <c r="BZT260" s="33"/>
      <c r="BZU260" s="33"/>
      <c r="BZV260" s="33"/>
      <c r="BZW260" s="33"/>
      <c r="BZX260" s="33"/>
      <c r="BZY260" s="33"/>
      <c r="BZZ260" s="33"/>
      <c r="CAA260" s="33"/>
      <c r="CAB260" s="33"/>
      <c r="CAC260" s="33"/>
      <c r="CAD260" s="33"/>
      <c r="CAE260" s="33"/>
      <c r="CAF260" s="35"/>
      <c r="CAG260" s="33"/>
      <c r="CAH260" s="33"/>
      <c r="CAI260" s="33"/>
      <c r="CAJ260" s="33"/>
      <c r="CAK260" s="33"/>
      <c r="CAL260" s="33"/>
      <c r="CAM260" s="33"/>
      <c r="CAN260" s="33"/>
      <c r="CAO260" s="33"/>
      <c r="CAP260" s="33"/>
      <c r="CAQ260" s="33"/>
      <c r="CAR260" s="33"/>
      <c r="CAS260" s="33"/>
      <c r="CAT260" s="33"/>
      <c r="CAU260" s="33"/>
      <c r="CAV260" s="33"/>
      <c r="CAW260" s="33"/>
      <c r="CAX260" s="33"/>
      <c r="CAY260" s="33"/>
      <c r="CAZ260" s="35"/>
      <c r="CBA260" s="33"/>
      <c r="CBB260" s="33"/>
      <c r="CBC260" s="33"/>
      <c r="CBD260" s="33"/>
      <c r="CBE260" s="33"/>
      <c r="CBF260" s="33"/>
      <c r="CBG260" s="33"/>
      <c r="CBH260" s="33"/>
      <c r="CBI260" s="33"/>
      <c r="CBJ260" s="33"/>
      <c r="CBK260" s="33"/>
      <c r="CBL260" s="33"/>
      <c r="CBM260" s="33"/>
      <c r="CBN260" s="33"/>
      <c r="CBO260" s="33"/>
      <c r="CBP260" s="33"/>
      <c r="CBQ260" s="33"/>
      <c r="CBR260" s="33"/>
      <c r="CBS260" s="33"/>
      <c r="CBT260" s="35"/>
      <c r="CBU260" s="33"/>
      <c r="CBV260" s="33"/>
      <c r="CBW260" s="33"/>
      <c r="CBX260" s="33"/>
      <c r="CBY260" s="33"/>
      <c r="CBZ260" s="33"/>
      <c r="CCA260" s="33"/>
      <c r="CCB260" s="33"/>
      <c r="CCC260" s="33"/>
      <c r="CCD260" s="33"/>
      <c r="CCE260" s="33"/>
      <c r="CCF260" s="33"/>
      <c r="CCG260" s="33"/>
      <c r="CCH260" s="33"/>
      <c r="CCI260" s="33"/>
      <c r="CCJ260" s="33"/>
      <c r="CCK260" s="33"/>
      <c r="CCL260" s="33"/>
      <c r="CCM260" s="33"/>
      <c r="CCN260" s="35"/>
      <c r="CCO260" s="33"/>
      <c r="CCP260" s="33"/>
      <c r="CCQ260" s="33"/>
      <c r="CCR260" s="33"/>
      <c r="CCS260" s="33"/>
      <c r="CCT260" s="33"/>
      <c r="CCU260" s="33"/>
      <c r="CCV260" s="33"/>
      <c r="CCW260" s="33"/>
      <c r="CCX260" s="33"/>
      <c r="CCY260" s="33"/>
      <c r="CCZ260" s="33"/>
      <c r="CDA260" s="33"/>
      <c r="CDB260" s="33"/>
      <c r="CDC260" s="33"/>
      <c r="CDD260" s="33"/>
      <c r="CDE260" s="33"/>
      <c r="CDF260" s="33"/>
      <c r="CDG260" s="33"/>
      <c r="CDH260" s="35"/>
      <c r="CDI260" s="33"/>
      <c r="CDJ260" s="33"/>
      <c r="CDK260" s="33"/>
      <c r="CDL260" s="33"/>
      <c r="CDM260" s="33"/>
      <c r="CDN260" s="33"/>
      <c r="CDO260" s="33"/>
      <c r="CDP260" s="33"/>
      <c r="CDQ260" s="33"/>
      <c r="CDR260" s="33"/>
      <c r="CDS260" s="33"/>
      <c r="CDT260" s="33"/>
      <c r="CDU260" s="33"/>
      <c r="CDV260" s="33"/>
      <c r="CDW260" s="33"/>
      <c r="CDX260" s="33"/>
      <c r="CDY260" s="33"/>
      <c r="CDZ260" s="33"/>
      <c r="CEA260" s="33"/>
      <c r="CEB260" s="35"/>
      <c r="CEC260" s="33"/>
      <c r="CED260" s="33"/>
      <c r="CEE260" s="33"/>
      <c r="CEF260" s="33"/>
      <c r="CEG260" s="33"/>
      <c r="CEH260" s="33"/>
      <c r="CEI260" s="33"/>
      <c r="CEJ260" s="33"/>
      <c r="CEK260" s="33"/>
      <c r="CEL260" s="33"/>
      <c r="CEM260" s="33"/>
      <c r="CEN260" s="33"/>
      <c r="CEO260" s="33"/>
      <c r="CEP260" s="33"/>
      <c r="CEQ260" s="33"/>
      <c r="CER260" s="33"/>
      <c r="CES260" s="33"/>
      <c r="CET260" s="33"/>
      <c r="CEU260" s="33"/>
      <c r="CEV260" s="35"/>
      <c r="CEW260" s="33"/>
      <c r="CEX260" s="33"/>
      <c r="CEY260" s="33"/>
      <c r="CEZ260" s="33"/>
      <c r="CFA260" s="33"/>
      <c r="CFB260" s="33"/>
      <c r="CFC260" s="33"/>
      <c r="CFD260" s="33"/>
      <c r="CFE260" s="33"/>
      <c r="CFF260" s="33"/>
      <c r="CFG260" s="33"/>
      <c r="CFH260" s="33"/>
      <c r="CFI260" s="33"/>
      <c r="CFJ260" s="33"/>
      <c r="CFK260" s="33"/>
      <c r="CFL260" s="33"/>
      <c r="CFM260" s="33"/>
      <c r="CFN260" s="33"/>
      <c r="CFO260" s="33"/>
      <c r="CFP260" s="35"/>
      <c r="CFQ260" s="33"/>
      <c r="CFR260" s="33"/>
      <c r="CFS260" s="33"/>
      <c r="CFT260" s="33"/>
      <c r="CFU260" s="33"/>
      <c r="CFV260" s="33"/>
      <c r="CFW260" s="33"/>
      <c r="CFX260" s="33"/>
      <c r="CFY260" s="33"/>
      <c r="CFZ260" s="33"/>
      <c r="CGA260" s="33"/>
      <c r="CGB260" s="33"/>
      <c r="CGC260" s="33"/>
      <c r="CGD260" s="33"/>
      <c r="CGE260" s="33"/>
      <c r="CGF260" s="33"/>
      <c r="CGG260" s="33"/>
      <c r="CGH260" s="33"/>
      <c r="CGI260" s="33"/>
      <c r="CGJ260" s="35"/>
      <c r="CGK260" s="33"/>
      <c r="CGL260" s="33"/>
      <c r="CGM260" s="33"/>
      <c r="CGN260" s="33"/>
      <c r="CGO260" s="33"/>
      <c r="CGP260" s="33"/>
      <c r="CGQ260" s="33"/>
      <c r="CGR260" s="33"/>
      <c r="CGS260" s="33"/>
      <c r="CGT260" s="33"/>
      <c r="CGU260" s="33"/>
      <c r="CGV260" s="33"/>
      <c r="CGW260" s="33"/>
      <c r="CGX260" s="33"/>
      <c r="CGY260" s="33"/>
      <c r="CGZ260" s="33"/>
      <c r="CHA260" s="33"/>
      <c r="CHB260" s="33"/>
      <c r="CHC260" s="33"/>
      <c r="CHD260" s="35"/>
      <c r="CHE260" s="33"/>
      <c r="CHF260" s="33"/>
      <c r="CHG260" s="33"/>
      <c r="CHH260" s="33"/>
      <c r="CHI260" s="33"/>
      <c r="CHJ260" s="33"/>
      <c r="CHK260" s="33"/>
      <c r="CHL260" s="33"/>
      <c r="CHM260" s="33"/>
      <c r="CHN260" s="33"/>
      <c r="CHO260" s="33"/>
      <c r="CHP260" s="33"/>
      <c r="CHQ260" s="33"/>
      <c r="CHR260" s="33"/>
      <c r="CHS260" s="33"/>
      <c r="CHT260" s="33"/>
      <c r="CHU260" s="33"/>
      <c r="CHV260" s="33"/>
      <c r="CHW260" s="33"/>
      <c r="CHX260" s="35"/>
      <c r="CHY260" s="33"/>
      <c r="CHZ260" s="33"/>
      <c r="CIA260" s="33"/>
      <c r="CIB260" s="33"/>
      <c r="CIC260" s="33"/>
      <c r="CID260" s="33"/>
      <c r="CIE260" s="33"/>
      <c r="CIF260" s="33"/>
      <c r="CIG260" s="33"/>
      <c r="CIH260" s="33"/>
      <c r="CII260" s="33"/>
      <c r="CIJ260" s="33"/>
      <c r="CIK260" s="33"/>
      <c r="CIL260" s="33"/>
      <c r="CIM260" s="33"/>
      <c r="CIN260" s="33"/>
      <c r="CIO260" s="33"/>
      <c r="CIP260" s="33"/>
      <c r="CIQ260" s="33"/>
      <c r="CIR260" s="35"/>
      <c r="CIS260" s="33"/>
      <c r="CIT260" s="33"/>
      <c r="CIU260" s="33"/>
      <c r="CIV260" s="33"/>
      <c r="CIW260" s="33"/>
      <c r="CIX260" s="33"/>
      <c r="CIY260" s="33"/>
      <c r="CIZ260" s="33"/>
      <c r="CJA260" s="33"/>
      <c r="CJB260" s="33"/>
      <c r="CJC260" s="33"/>
      <c r="CJD260" s="33"/>
      <c r="CJE260" s="33"/>
      <c r="CJF260" s="33"/>
      <c r="CJG260" s="33"/>
      <c r="CJH260" s="33"/>
      <c r="CJI260" s="33"/>
      <c r="CJJ260" s="33"/>
      <c r="CJK260" s="33"/>
      <c r="CJL260" s="35"/>
      <c r="CJM260" s="33"/>
      <c r="CJN260" s="33"/>
      <c r="CJO260" s="33"/>
      <c r="CJP260" s="33"/>
      <c r="CJQ260" s="33"/>
      <c r="CJR260" s="33"/>
      <c r="CJS260" s="33"/>
      <c r="CJT260" s="33"/>
      <c r="CJU260" s="33"/>
      <c r="CJV260" s="33"/>
      <c r="CJW260" s="33"/>
      <c r="CJX260" s="33"/>
      <c r="CJY260" s="33"/>
      <c r="CJZ260" s="33"/>
      <c r="CKA260" s="33"/>
      <c r="CKB260" s="33"/>
      <c r="CKC260" s="33"/>
      <c r="CKD260" s="33"/>
      <c r="CKE260" s="33"/>
      <c r="CKF260" s="35"/>
      <c r="CKG260" s="33"/>
      <c r="CKH260" s="33"/>
      <c r="CKI260" s="33"/>
      <c r="CKJ260" s="33"/>
      <c r="CKK260" s="33"/>
      <c r="CKL260" s="33"/>
      <c r="CKM260" s="33"/>
      <c r="CKN260" s="33"/>
      <c r="CKO260" s="33"/>
      <c r="CKP260" s="33"/>
      <c r="CKQ260" s="33"/>
      <c r="CKR260" s="33"/>
      <c r="CKS260" s="33"/>
      <c r="CKT260" s="33"/>
      <c r="CKU260" s="33"/>
      <c r="CKV260" s="33"/>
      <c r="CKW260" s="33"/>
      <c r="CKX260" s="33"/>
      <c r="CKY260" s="33"/>
      <c r="CKZ260" s="35"/>
      <c r="CLA260" s="33"/>
      <c r="CLB260" s="33"/>
      <c r="CLC260" s="33"/>
      <c r="CLD260" s="33"/>
      <c r="CLE260" s="33"/>
      <c r="CLF260" s="33"/>
      <c r="CLG260" s="33"/>
      <c r="CLH260" s="33"/>
      <c r="CLI260" s="33"/>
      <c r="CLJ260" s="33"/>
      <c r="CLK260" s="33"/>
      <c r="CLL260" s="33"/>
      <c r="CLM260" s="33"/>
      <c r="CLN260" s="33"/>
      <c r="CLO260" s="33"/>
      <c r="CLP260" s="33"/>
      <c r="CLQ260" s="33"/>
      <c r="CLR260" s="33"/>
      <c r="CLS260" s="33"/>
      <c r="CLT260" s="35"/>
      <c r="CLU260" s="33"/>
      <c r="CLV260" s="33"/>
      <c r="CLW260" s="33"/>
      <c r="CLX260" s="33"/>
      <c r="CLY260" s="33"/>
      <c r="CLZ260" s="33"/>
      <c r="CMA260" s="33"/>
      <c r="CMB260" s="33"/>
      <c r="CMC260" s="33"/>
      <c r="CMD260" s="33"/>
      <c r="CME260" s="33"/>
      <c r="CMF260" s="33"/>
      <c r="CMG260" s="33"/>
      <c r="CMH260" s="33"/>
      <c r="CMI260" s="33"/>
      <c r="CMJ260" s="33"/>
      <c r="CMK260" s="33"/>
      <c r="CML260" s="33"/>
      <c r="CMM260" s="33"/>
      <c r="CMN260" s="35"/>
      <c r="CMO260" s="33"/>
      <c r="CMP260" s="33"/>
      <c r="CMQ260" s="33"/>
      <c r="CMR260" s="33"/>
      <c r="CMS260" s="33"/>
      <c r="CMT260" s="33"/>
      <c r="CMU260" s="33"/>
      <c r="CMV260" s="33"/>
      <c r="CMW260" s="33"/>
      <c r="CMX260" s="33"/>
      <c r="CMY260" s="33"/>
      <c r="CMZ260" s="33"/>
      <c r="CNA260" s="33"/>
      <c r="CNB260" s="33"/>
      <c r="CNC260" s="33"/>
      <c r="CND260" s="33"/>
      <c r="CNE260" s="33"/>
      <c r="CNF260" s="33"/>
      <c r="CNG260" s="33"/>
      <c r="CNH260" s="35"/>
      <c r="CNI260" s="33"/>
      <c r="CNJ260" s="33"/>
      <c r="CNK260" s="33"/>
      <c r="CNL260" s="33"/>
      <c r="CNM260" s="33"/>
      <c r="CNN260" s="33"/>
      <c r="CNO260" s="33"/>
      <c r="CNP260" s="33"/>
      <c r="CNQ260" s="33"/>
      <c r="CNR260" s="33"/>
      <c r="CNS260" s="33"/>
      <c r="CNT260" s="33"/>
      <c r="CNU260" s="33"/>
      <c r="CNV260" s="33"/>
      <c r="CNW260" s="33"/>
      <c r="CNX260" s="33"/>
      <c r="CNY260" s="33"/>
      <c r="CNZ260" s="33"/>
      <c r="COA260" s="33"/>
      <c r="COB260" s="35"/>
      <c r="COC260" s="33"/>
      <c r="COD260" s="33"/>
      <c r="COE260" s="33"/>
      <c r="COF260" s="33"/>
      <c r="COG260" s="33"/>
      <c r="COH260" s="33"/>
      <c r="COI260" s="33"/>
      <c r="COJ260" s="33"/>
      <c r="COK260" s="33"/>
      <c r="COL260" s="33"/>
      <c r="COM260" s="33"/>
      <c r="CON260" s="33"/>
      <c r="COO260" s="33"/>
      <c r="COP260" s="33"/>
      <c r="COQ260" s="33"/>
      <c r="COR260" s="33"/>
      <c r="COS260" s="33"/>
      <c r="COT260" s="33"/>
      <c r="COU260" s="33"/>
      <c r="COV260" s="35"/>
      <c r="COW260" s="33"/>
      <c r="COX260" s="33"/>
      <c r="COY260" s="33"/>
      <c r="COZ260" s="33"/>
      <c r="CPA260" s="33"/>
      <c r="CPB260" s="33"/>
      <c r="CPC260" s="33"/>
      <c r="CPD260" s="33"/>
      <c r="CPE260" s="33"/>
      <c r="CPF260" s="33"/>
      <c r="CPG260" s="33"/>
      <c r="CPH260" s="33"/>
      <c r="CPI260" s="33"/>
      <c r="CPJ260" s="33"/>
      <c r="CPK260" s="33"/>
      <c r="CPL260" s="33"/>
      <c r="CPM260" s="33"/>
      <c r="CPN260" s="33"/>
      <c r="CPO260" s="33"/>
      <c r="CPP260" s="35"/>
      <c r="CPQ260" s="33"/>
      <c r="CPR260" s="33"/>
      <c r="CPS260" s="33"/>
      <c r="CPT260" s="33"/>
      <c r="CPU260" s="33"/>
      <c r="CPV260" s="33"/>
      <c r="CPW260" s="33"/>
      <c r="CPX260" s="33"/>
      <c r="CPY260" s="33"/>
      <c r="CPZ260" s="33"/>
      <c r="CQA260" s="33"/>
      <c r="CQB260" s="33"/>
      <c r="CQC260" s="33"/>
      <c r="CQD260" s="33"/>
      <c r="CQE260" s="33"/>
      <c r="CQF260" s="33"/>
      <c r="CQG260" s="33"/>
      <c r="CQH260" s="33"/>
      <c r="CQI260" s="33"/>
      <c r="CQJ260" s="35"/>
      <c r="CQK260" s="33"/>
      <c r="CQL260" s="33"/>
      <c r="CQM260" s="33"/>
      <c r="CQN260" s="33"/>
      <c r="CQO260" s="33"/>
      <c r="CQP260" s="33"/>
      <c r="CQQ260" s="33"/>
      <c r="CQR260" s="33"/>
      <c r="CQS260" s="33"/>
      <c r="CQT260" s="33"/>
      <c r="CQU260" s="33"/>
      <c r="CQV260" s="33"/>
      <c r="CQW260" s="33"/>
      <c r="CQX260" s="33"/>
      <c r="CQY260" s="33"/>
      <c r="CQZ260" s="33"/>
      <c r="CRA260" s="33"/>
      <c r="CRB260" s="33"/>
      <c r="CRC260" s="33"/>
      <c r="CRD260" s="35"/>
      <c r="CRE260" s="33"/>
      <c r="CRF260" s="33"/>
      <c r="CRG260" s="33"/>
      <c r="CRH260" s="33"/>
      <c r="CRI260" s="33"/>
      <c r="CRJ260" s="33"/>
      <c r="CRK260" s="33"/>
      <c r="CRL260" s="33"/>
      <c r="CRM260" s="33"/>
      <c r="CRN260" s="33"/>
      <c r="CRO260" s="33"/>
      <c r="CRP260" s="33"/>
      <c r="CRQ260" s="33"/>
      <c r="CRR260" s="33"/>
      <c r="CRS260" s="33"/>
      <c r="CRT260" s="33"/>
      <c r="CRU260" s="33"/>
      <c r="CRV260" s="33"/>
      <c r="CRW260" s="33"/>
      <c r="CRX260" s="35"/>
      <c r="CRY260" s="33"/>
      <c r="CRZ260" s="33"/>
      <c r="CSA260" s="33"/>
      <c r="CSB260" s="33"/>
      <c r="CSC260" s="33"/>
      <c r="CSD260" s="33"/>
      <c r="CSE260" s="33"/>
      <c r="CSF260" s="33"/>
      <c r="CSG260" s="33"/>
      <c r="CSH260" s="33"/>
      <c r="CSI260" s="33"/>
      <c r="CSJ260" s="33"/>
      <c r="CSK260" s="33"/>
      <c r="CSL260" s="33"/>
      <c r="CSM260" s="33"/>
      <c r="CSN260" s="33"/>
      <c r="CSO260" s="33"/>
      <c r="CSP260" s="33"/>
      <c r="CSQ260" s="33"/>
      <c r="CSR260" s="35"/>
      <c r="CSS260" s="33"/>
      <c r="CST260" s="33"/>
      <c r="CSU260" s="33"/>
      <c r="CSV260" s="33"/>
      <c r="CSW260" s="33"/>
      <c r="CSX260" s="33"/>
      <c r="CSY260" s="33"/>
      <c r="CSZ260" s="33"/>
      <c r="CTA260" s="33"/>
      <c r="CTB260" s="33"/>
      <c r="CTC260" s="33"/>
      <c r="CTD260" s="33"/>
      <c r="CTE260" s="33"/>
      <c r="CTF260" s="33"/>
      <c r="CTG260" s="33"/>
      <c r="CTH260" s="33"/>
      <c r="CTI260" s="33"/>
      <c r="CTJ260" s="33"/>
      <c r="CTK260" s="33"/>
      <c r="CTL260" s="35"/>
      <c r="CTM260" s="33"/>
      <c r="CTN260" s="33"/>
      <c r="CTO260" s="33"/>
      <c r="CTP260" s="33"/>
      <c r="CTQ260" s="33"/>
      <c r="CTR260" s="33"/>
      <c r="CTS260" s="33"/>
      <c r="CTT260" s="33"/>
      <c r="CTU260" s="33"/>
      <c r="CTV260" s="33"/>
      <c r="CTW260" s="33"/>
      <c r="CTX260" s="33"/>
      <c r="CTY260" s="33"/>
      <c r="CTZ260" s="33"/>
      <c r="CUA260" s="33"/>
      <c r="CUB260" s="33"/>
      <c r="CUC260" s="33"/>
      <c r="CUD260" s="33"/>
      <c r="CUE260" s="33"/>
      <c r="CUF260" s="35"/>
      <c r="CUG260" s="33"/>
      <c r="CUH260" s="33"/>
      <c r="CUI260" s="33"/>
      <c r="CUJ260" s="33"/>
      <c r="CUK260" s="33"/>
      <c r="CUL260" s="33"/>
      <c r="CUM260" s="33"/>
      <c r="CUN260" s="33"/>
      <c r="CUO260" s="33"/>
      <c r="CUP260" s="33"/>
      <c r="CUQ260" s="33"/>
      <c r="CUR260" s="33"/>
      <c r="CUS260" s="33"/>
      <c r="CUT260" s="33"/>
      <c r="CUU260" s="33"/>
      <c r="CUV260" s="33"/>
      <c r="CUW260" s="33"/>
      <c r="CUX260" s="33"/>
      <c r="CUY260" s="33"/>
      <c r="CUZ260" s="35"/>
      <c r="CVA260" s="33"/>
      <c r="CVB260" s="33"/>
      <c r="CVC260" s="33"/>
      <c r="CVD260" s="33"/>
      <c r="CVE260" s="33"/>
      <c r="CVF260" s="33"/>
      <c r="CVG260" s="33"/>
      <c r="CVH260" s="33"/>
      <c r="CVI260" s="33"/>
      <c r="CVJ260" s="33"/>
      <c r="CVK260" s="33"/>
      <c r="CVL260" s="33"/>
      <c r="CVM260" s="33"/>
      <c r="CVN260" s="33"/>
      <c r="CVO260" s="33"/>
      <c r="CVP260" s="33"/>
      <c r="CVQ260" s="33"/>
      <c r="CVR260" s="33"/>
      <c r="CVS260" s="33"/>
      <c r="CVT260" s="35"/>
      <c r="CVU260" s="33"/>
      <c r="CVV260" s="33"/>
      <c r="CVW260" s="33"/>
      <c r="CVX260" s="33"/>
      <c r="CVY260" s="33"/>
      <c r="CVZ260" s="33"/>
      <c r="CWA260" s="33"/>
      <c r="CWB260" s="33"/>
      <c r="CWC260" s="33"/>
      <c r="CWD260" s="33"/>
      <c r="CWE260" s="33"/>
      <c r="CWF260" s="33"/>
      <c r="CWG260" s="33"/>
      <c r="CWH260" s="33"/>
      <c r="CWI260" s="33"/>
      <c r="CWJ260" s="33"/>
      <c r="CWK260" s="33"/>
      <c r="CWL260" s="33"/>
      <c r="CWM260" s="33"/>
      <c r="CWN260" s="35"/>
      <c r="CWO260" s="33"/>
      <c r="CWP260" s="33"/>
      <c r="CWQ260" s="33"/>
      <c r="CWR260" s="33"/>
      <c r="CWS260" s="33"/>
      <c r="CWT260" s="33"/>
      <c r="CWU260" s="33"/>
      <c r="CWV260" s="33"/>
      <c r="CWW260" s="33"/>
      <c r="CWX260" s="33"/>
      <c r="CWY260" s="33"/>
      <c r="CWZ260" s="33"/>
      <c r="CXA260" s="33"/>
      <c r="CXB260" s="33"/>
      <c r="CXC260" s="33"/>
      <c r="CXD260" s="33"/>
      <c r="CXE260" s="33"/>
      <c r="CXF260" s="33"/>
      <c r="CXG260" s="33"/>
      <c r="CXH260" s="35"/>
      <c r="CXI260" s="33"/>
      <c r="CXJ260" s="33"/>
      <c r="CXK260" s="33"/>
      <c r="CXL260" s="33"/>
      <c r="CXM260" s="33"/>
      <c r="CXN260" s="33"/>
      <c r="CXO260" s="33"/>
      <c r="CXP260" s="33"/>
      <c r="CXQ260" s="33"/>
      <c r="CXR260" s="33"/>
      <c r="CXS260" s="33"/>
      <c r="CXT260" s="33"/>
      <c r="CXU260" s="33"/>
      <c r="CXV260" s="33"/>
      <c r="CXW260" s="33"/>
      <c r="CXX260" s="33"/>
      <c r="CXY260" s="33"/>
      <c r="CXZ260" s="33"/>
      <c r="CYA260" s="33"/>
      <c r="CYB260" s="35"/>
      <c r="CYC260" s="33"/>
      <c r="CYD260" s="33"/>
      <c r="CYE260" s="33"/>
      <c r="CYF260" s="33"/>
      <c r="CYG260" s="33"/>
      <c r="CYH260" s="33"/>
      <c r="CYI260" s="33"/>
      <c r="CYJ260" s="33"/>
      <c r="CYK260" s="33"/>
      <c r="CYL260" s="33"/>
      <c r="CYM260" s="33"/>
      <c r="CYN260" s="33"/>
      <c r="CYO260" s="33"/>
      <c r="CYP260" s="33"/>
      <c r="CYQ260" s="33"/>
      <c r="CYR260" s="33"/>
      <c r="CYS260" s="33"/>
      <c r="CYT260" s="33"/>
      <c r="CYU260" s="33"/>
      <c r="CYV260" s="35"/>
      <c r="CYW260" s="33"/>
      <c r="CYX260" s="33"/>
      <c r="CYY260" s="33"/>
      <c r="CYZ260" s="33"/>
      <c r="CZA260" s="33"/>
      <c r="CZB260" s="33"/>
      <c r="CZC260" s="33"/>
      <c r="CZD260" s="33"/>
      <c r="CZE260" s="33"/>
      <c r="CZF260" s="33"/>
      <c r="CZG260" s="33"/>
      <c r="CZH260" s="33"/>
      <c r="CZI260" s="33"/>
      <c r="CZJ260" s="33"/>
      <c r="CZK260" s="33"/>
      <c r="CZL260" s="33"/>
      <c r="CZM260" s="33"/>
      <c r="CZN260" s="33"/>
      <c r="CZO260" s="33"/>
      <c r="CZP260" s="35"/>
      <c r="CZQ260" s="33"/>
      <c r="CZR260" s="33"/>
      <c r="CZS260" s="33"/>
      <c r="CZT260" s="33"/>
      <c r="CZU260" s="33"/>
      <c r="CZV260" s="33"/>
      <c r="CZW260" s="33"/>
      <c r="CZX260" s="33"/>
      <c r="CZY260" s="33"/>
      <c r="CZZ260" s="33"/>
      <c r="DAA260" s="33"/>
      <c r="DAB260" s="33"/>
      <c r="DAC260" s="33"/>
      <c r="DAD260" s="33"/>
      <c r="DAE260" s="33"/>
      <c r="DAF260" s="33"/>
      <c r="DAG260" s="33"/>
      <c r="DAH260" s="33"/>
      <c r="DAI260" s="33"/>
      <c r="DAJ260" s="35"/>
      <c r="DAK260" s="33"/>
      <c r="DAL260" s="33"/>
      <c r="DAM260" s="33"/>
      <c r="DAN260" s="33"/>
      <c r="DAO260" s="33"/>
      <c r="DAP260" s="33"/>
      <c r="DAQ260" s="33"/>
      <c r="DAR260" s="33"/>
      <c r="DAS260" s="33"/>
      <c r="DAT260" s="33"/>
      <c r="DAU260" s="33"/>
      <c r="DAV260" s="33"/>
      <c r="DAW260" s="33"/>
      <c r="DAX260" s="33"/>
      <c r="DAY260" s="33"/>
      <c r="DAZ260" s="33"/>
      <c r="DBA260" s="33"/>
      <c r="DBB260" s="33"/>
      <c r="DBC260" s="33"/>
      <c r="DBD260" s="35"/>
      <c r="DBE260" s="33"/>
      <c r="DBF260" s="33"/>
      <c r="DBG260" s="33"/>
      <c r="DBH260" s="33"/>
      <c r="DBI260" s="33"/>
      <c r="DBJ260" s="33"/>
      <c r="DBK260" s="33"/>
      <c r="DBL260" s="33"/>
      <c r="DBM260" s="33"/>
      <c r="DBN260" s="33"/>
      <c r="DBO260" s="33"/>
      <c r="DBP260" s="33"/>
      <c r="DBQ260" s="33"/>
      <c r="DBR260" s="33"/>
      <c r="DBS260" s="33"/>
      <c r="DBT260" s="33"/>
      <c r="DBU260" s="33"/>
      <c r="DBV260" s="33"/>
      <c r="DBW260" s="33"/>
      <c r="DBX260" s="35"/>
      <c r="DBY260" s="33"/>
      <c r="DBZ260" s="33"/>
      <c r="DCA260" s="33"/>
      <c r="DCB260" s="33"/>
      <c r="DCC260" s="33"/>
      <c r="DCD260" s="33"/>
      <c r="DCE260" s="33"/>
      <c r="DCF260" s="33"/>
      <c r="DCG260" s="33"/>
      <c r="DCH260" s="33"/>
      <c r="DCI260" s="33"/>
      <c r="DCJ260" s="33"/>
      <c r="DCK260" s="33"/>
      <c r="DCL260" s="33"/>
      <c r="DCM260" s="33"/>
      <c r="DCN260" s="33"/>
      <c r="DCO260" s="33"/>
      <c r="DCP260" s="33"/>
      <c r="DCQ260" s="33"/>
      <c r="DCR260" s="35"/>
      <c r="DCS260" s="33"/>
      <c r="DCT260" s="33"/>
      <c r="DCU260" s="33"/>
      <c r="DCV260" s="33"/>
      <c r="DCW260" s="33"/>
      <c r="DCX260" s="33"/>
      <c r="DCY260" s="33"/>
      <c r="DCZ260" s="33"/>
      <c r="DDA260" s="33"/>
      <c r="DDB260" s="33"/>
      <c r="DDC260" s="33"/>
      <c r="DDD260" s="33"/>
      <c r="DDE260" s="33"/>
      <c r="DDF260" s="33"/>
      <c r="DDG260" s="33"/>
      <c r="DDH260" s="33"/>
      <c r="DDI260" s="33"/>
      <c r="DDJ260" s="33"/>
      <c r="DDK260" s="33"/>
      <c r="DDL260" s="35"/>
      <c r="DDM260" s="33"/>
      <c r="DDN260" s="33"/>
      <c r="DDO260" s="33"/>
      <c r="DDP260" s="33"/>
      <c r="DDQ260" s="33"/>
      <c r="DDR260" s="33"/>
      <c r="DDS260" s="33"/>
      <c r="DDT260" s="33"/>
      <c r="DDU260" s="33"/>
      <c r="DDV260" s="33"/>
      <c r="DDW260" s="33"/>
      <c r="DDX260" s="33"/>
      <c r="DDY260" s="33"/>
      <c r="DDZ260" s="33"/>
      <c r="DEA260" s="33"/>
      <c r="DEB260" s="33"/>
      <c r="DEC260" s="33"/>
      <c r="DED260" s="33"/>
      <c r="DEE260" s="33"/>
      <c r="DEF260" s="35"/>
      <c r="DEG260" s="33"/>
      <c r="DEH260" s="33"/>
      <c r="DEI260" s="33"/>
      <c r="DEJ260" s="33"/>
      <c r="DEK260" s="33"/>
      <c r="DEL260" s="33"/>
      <c r="DEM260" s="33"/>
      <c r="DEN260" s="33"/>
      <c r="DEO260" s="33"/>
      <c r="DEP260" s="33"/>
      <c r="DEQ260" s="33"/>
      <c r="DER260" s="33"/>
      <c r="DES260" s="33"/>
      <c r="DET260" s="33"/>
      <c r="DEU260" s="33"/>
      <c r="DEV260" s="33"/>
      <c r="DEW260" s="33"/>
      <c r="DEX260" s="33"/>
      <c r="DEY260" s="33"/>
      <c r="DEZ260" s="35"/>
      <c r="DFA260" s="33"/>
      <c r="DFB260" s="33"/>
      <c r="DFC260" s="33"/>
      <c r="DFD260" s="33"/>
      <c r="DFE260" s="33"/>
      <c r="DFF260" s="33"/>
      <c r="DFG260" s="33"/>
      <c r="DFH260" s="33"/>
      <c r="DFI260" s="33"/>
      <c r="DFJ260" s="33"/>
      <c r="DFK260" s="33"/>
      <c r="DFL260" s="33"/>
      <c r="DFM260" s="33"/>
      <c r="DFN260" s="33"/>
      <c r="DFO260" s="33"/>
      <c r="DFP260" s="33"/>
      <c r="DFQ260" s="33"/>
      <c r="DFR260" s="33"/>
      <c r="DFS260" s="33"/>
      <c r="DFT260" s="35"/>
      <c r="DFU260" s="33"/>
      <c r="DFV260" s="33"/>
      <c r="DFW260" s="33"/>
      <c r="DFX260" s="33"/>
      <c r="DFY260" s="33"/>
      <c r="DFZ260" s="33"/>
      <c r="DGA260" s="33"/>
      <c r="DGB260" s="33"/>
      <c r="DGC260" s="33"/>
      <c r="DGD260" s="33"/>
      <c r="DGE260" s="33"/>
      <c r="DGF260" s="33"/>
      <c r="DGG260" s="33"/>
      <c r="DGH260" s="33"/>
      <c r="DGI260" s="33"/>
      <c r="DGJ260" s="33"/>
      <c r="DGK260" s="33"/>
      <c r="DGL260" s="33"/>
      <c r="DGM260" s="33"/>
      <c r="DGN260" s="35"/>
      <c r="DGO260" s="33"/>
      <c r="DGP260" s="33"/>
      <c r="DGQ260" s="33"/>
      <c r="DGR260" s="33"/>
      <c r="DGS260" s="33"/>
      <c r="DGT260" s="33"/>
      <c r="DGU260" s="33"/>
      <c r="DGV260" s="33"/>
      <c r="DGW260" s="33"/>
      <c r="DGX260" s="33"/>
      <c r="DGY260" s="33"/>
      <c r="DGZ260" s="33"/>
      <c r="DHA260" s="33"/>
      <c r="DHB260" s="33"/>
      <c r="DHC260" s="33"/>
      <c r="DHD260" s="33"/>
      <c r="DHE260" s="33"/>
      <c r="DHF260" s="33"/>
      <c r="DHG260" s="33"/>
      <c r="DHH260" s="35"/>
      <c r="DHI260" s="33"/>
      <c r="DHJ260" s="33"/>
      <c r="DHK260" s="33"/>
      <c r="DHL260" s="33"/>
      <c r="DHM260" s="33"/>
      <c r="DHN260" s="33"/>
      <c r="DHO260" s="33"/>
      <c r="DHP260" s="33"/>
      <c r="DHQ260" s="33"/>
      <c r="DHR260" s="33"/>
      <c r="DHS260" s="33"/>
      <c r="DHT260" s="33"/>
      <c r="DHU260" s="33"/>
      <c r="DHV260" s="33"/>
      <c r="DHW260" s="33"/>
      <c r="DHX260" s="33"/>
      <c r="DHY260" s="33"/>
      <c r="DHZ260" s="33"/>
      <c r="DIA260" s="33"/>
      <c r="DIB260" s="35"/>
      <c r="DIC260" s="33"/>
      <c r="DID260" s="33"/>
      <c r="DIE260" s="33"/>
      <c r="DIF260" s="33"/>
      <c r="DIG260" s="33"/>
      <c r="DIH260" s="33"/>
      <c r="DII260" s="33"/>
      <c r="DIJ260" s="33"/>
      <c r="DIK260" s="33"/>
      <c r="DIL260" s="33"/>
      <c r="DIM260" s="33"/>
      <c r="DIN260" s="33"/>
      <c r="DIO260" s="33"/>
      <c r="DIP260" s="33"/>
      <c r="DIQ260" s="33"/>
      <c r="DIR260" s="33"/>
      <c r="DIS260" s="33"/>
      <c r="DIT260" s="33"/>
      <c r="DIU260" s="33"/>
      <c r="DIV260" s="35"/>
      <c r="DIW260" s="33"/>
      <c r="DIX260" s="33"/>
      <c r="DIY260" s="33"/>
      <c r="DIZ260" s="33"/>
      <c r="DJA260" s="33"/>
      <c r="DJB260" s="33"/>
      <c r="DJC260" s="33"/>
      <c r="DJD260" s="33"/>
      <c r="DJE260" s="33"/>
      <c r="DJF260" s="33"/>
      <c r="DJG260" s="33"/>
      <c r="DJH260" s="33"/>
      <c r="DJI260" s="33"/>
      <c r="DJJ260" s="33"/>
      <c r="DJK260" s="33"/>
      <c r="DJL260" s="33"/>
      <c r="DJM260" s="33"/>
      <c r="DJN260" s="33"/>
      <c r="DJO260" s="33"/>
      <c r="DJP260" s="35"/>
      <c r="DJQ260" s="33"/>
      <c r="DJR260" s="33"/>
      <c r="DJS260" s="33"/>
      <c r="DJT260" s="33"/>
      <c r="DJU260" s="33"/>
      <c r="DJV260" s="33"/>
      <c r="DJW260" s="33"/>
      <c r="DJX260" s="33"/>
      <c r="DJY260" s="33"/>
      <c r="DJZ260" s="33"/>
      <c r="DKA260" s="33"/>
      <c r="DKB260" s="33"/>
      <c r="DKC260" s="33"/>
      <c r="DKD260" s="33"/>
      <c r="DKE260" s="33"/>
      <c r="DKF260" s="33"/>
      <c r="DKG260" s="33"/>
      <c r="DKH260" s="33"/>
      <c r="DKI260" s="33"/>
      <c r="DKJ260" s="35"/>
      <c r="DKK260" s="33"/>
      <c r="DKL260" s="33"/>
      <c r="DKM260" s="33"/>
      <c r="DKN260" s="33"/>
      <c r="DKO260" s="33"/>
      <c r="DKP260" s="33"/>
      <c r="DKQ260" s="33"/>
      <c r="DKR260" s="33"/>
      <c r="DKS260" s="33"/>
      <c r="DKT260" s="33"/>
      <c r="DKU260" s="33"/>
      <c r="DKV260" s="33"/>
      <c r="DKW260" s="33"/>
      <c r="DKX260" s="33"/>
      <c r="DKY260" s="33"/>
      <c r="DKZ260" s="33"/>
      <c r="DLA260" s="33"/>
      <c r="DLB260" s="33"/>
      <c r="DLC260" s="33"/>
      <c r="DLD260" s="35"/>
      <c r="DLE260" s="33"/>
      <c r="DLF260" s="33"/>
      <c r="DLG260" s="33"/>
      <c r="DLH260" s="33"/>
      <c r="DLI260" s="33"/>
      <c r="DLJ260" s="33"/>
      <c r="DLK260" s="33"/>
      <c r="DLL260" s="33"/>
      <c r="DLM260" s="33"/>
      <c r="DLN260" s="33"/>
      <c r="DLO260" s="33"/>
      <c r="DLP260" s="33"/>
      <c r="DLQ260" s="33"/>
      <c r="DLR260" s="33"/>
      <c r="DLS260" s="33"/>
      <c r="DLT260" s="33"/>
      <c r="DLU260" s="33"/>
      <c r="DLV260" s="33"/>
      <c r="DLW260" s="33"/>
      <c r="DLX260" s="35"/>
      <c r="DLY260" s="33"/>
      <c r="DLZ260" s="33"/>
      <c r="DMA260" s="33"/>
      <c r="DMB260" s="33"/>
      <c r="DMC260" s="33"/>
      <c r="DMD260" s="33"/>
      <c r="DME260" s="33"/>
      <c r="DMF260" s="33"/>
      <c r="DMG260" s="33"/>
      <c r="DMH260" s="33"/>
      <c r="DMI260" s="33"/>
      <c r="DMJ260" s="33"/>
      <c r="DMK260" s="33"/>
      <c r="DML260" s="33"/>
      <c r="DMM260" s="33"/>
      <c r="DMN260" s="33"/>
      <c r="DMO260" s="33"/>
      <c r="DMP260" s="33"/>
      <c r="DMQ260" s="33"/>
      <c r="DMR260" s="35"/>
      <c r="DMS260" s="33"/>
      <c r="DMT260" s="33"/>
      <c r="DMU260" s="33"/>
      <c r="DMV260" s="33"/>
      <c r="DMW260" s="33"/>
      <c r="DMX260" s="33"/>
      <c r="DMY260" s="33"/>
      <c r="DMZ260" s="33"/>
      <c r="DNA260" s="33"/>
      <c r="DNB260" s="33"/>
      <c r="DNC260" s="33"/>
      <c r="DND260" s="33"/>
      <c r="DNE260" s="33"/>
      <c r="DNF260" s="33"/>
      <c r="DNG260" s="33"/>
      <c r="DNH260" s="33"/>
      <c r="DNI260" s="33"/>
      <c r="DNJ260" s="33"/>
      <c r="DNK260" s="33"/>
      <c r="DNL260" s="35"/>
      <c r="DNM260" s="33"/>
      <c r="DNN260" s="33"/>
      <c r="DNO260" s="33"/>
      <c r="DNP260" s="33"/>
      <c r="DNQ260" s="33"/>
      <c r="DNR260" s="33"/>
      <c r="DNS260" s="33"/>
      <c r="DNT260" s="33"/>
      <c r="DNU260" s="33"/>
      <c r="DNV260" s="33"/>
      <c r="DNW260" s="33"/>
      <c r="DNX260" s="33"/>
      <c r="DNY260" s="33"/>
      <c r="DNZ260" s="33"/>
      <c r="DOA260" s="33"/>
      <c r="DOB260" s="33"/>
      <c r="DOC260" s="33"/>
      <c r="DOD260" s="33"/>
      <c r="DOE260" s="33"/>
      <c r="DOF260" s="35"/>
      <c r="DOG260" s="33"/>
      <c r="DOH260" s="33"/>
      <c r="DOI260" s="33"/>
      <c r="DOJ260" s="33"/>
      <c r="DOK260" s="33"/>
      <c r="DOL260" s="33"/>
      <c r="DOM260" s="33"/>
      <c r="DON260" s="33"/>
      <c r="DOO260" s="33"/>
      <c r="DOP260" s="33"/>
      <c r="DOQ260" s="33"/>
      <c r="DOR260" s="33"/>
      <c r="DOS260" s="33"/>
      <c r="DOT260" s="33"/>
      <c r="DOU260" s="33"/>
      <c r="DOV260" s="33"/>
      <c r="DOW260" s="33"/>
      <c r="DOX260" s="33"/>
      <c r="DOY260" s="33"/>
      <c r="DOZ260" s="35"/>
      <c r="DPA260" s="33"/>
      <c r="DPB260" s="33"/>
      <c r="DPC260" s="33"/>
      <c r="DPD260" s="33"/>
      <c r="DPE260" s="33"/>
      <c r="DPF260" s="33"/>
      <c r="DPG260" s="33"/>
      <c r="DPH260" s="33"/>
      <c r="DPI260" s="33"/>
      <c r="DPJ260" s="33"/>
      <c r="DPK260" s="33"/>
      <c r="DPL260" s="33"/>
      <c r="DPM260" s="33"/>
      <c r="DPN260" s="33"/>
      <c r="DPO260" s="33"/>
      <c r="DPP260" s="33"/>
      <c r="DPQ260" s="33"/>
      <c r="DPR260" s="33"/>
      <c r="DPS260" s="33"/>
      <c r="DPT260" s="35"/>
      <c r="DPU260" s="33"/>
      <c r="DPV260" s="33"/>
      <c r="DPW260" s="33"/>
      <c r="DPX260" s="33"/>
      <c r="DPY260" s="33"/>
      <c r="DPZ260" s="33"/>
      <c r="DQA260" s="33"/>
      <c r="DQB260" s="33"/>
      <c r="DQC260" s="33"/>
      <c r="DQD260" s="33"/>
      <c r="DQE260" s="33"/>
      <c r="DQF260" s="33"/>
      <c r="DQG260" s="33"/>
      <c r="DQH260" s="33"/>
      <c r="DQI260" s="33"/>
      <c r="DQJ260" s="33"/>
      <c r="DQK260" s="33"/>
      <c r="DQL260" s="33"/>
      <c r="DQM260" s="33"/>
      <c r="DQN260" s="35"/>
      <c r="DQO260" s="33"/>
      <c r="DQP260" s="33"/>
      <c r="DQQ260" s="33"/>
      <c r="DQR260" s="33"/>
      <c r="DQS260" s="33"/>
      <c r="DQT260" s="33"/>
      <c r="DQU260" s="33"/>
      <c r="DQV260" s="33"/>
      <c r="DQW260" s="33"/>
      <c r="DQX260" s="33"/>
      <c r="DQY260" s="33"/>
      <c r="DQZ260" s="33"/>
      <c r="DRA260" s="33"/>
      <c r="DRB260" s="33"/>
      <c r="DRC260" s="33"/>
      <c r="DRD260" s="33"/>
      <c r="DRE260" s="33"/>
      <c r="DRF260" s="33"/>
      <c r="DRG260" s="33"/>
      <c r="DRH260" s="35"/>
      <c r="DRI260" s="33"/>
      <c r="DRJ260" s="33"/>
      <c r="DRK260" s="33"/>
      <c r="DRL260" s="33"/>
      <c r="DRM260" s="33"/>
      <c r="DRN260" s="33"/>
      <c r="DRO260" s="33"/>
      <c r="DRP260" s="33"/>
      <c r="DRQ260" s="33"/>
      <c r="DRR260" s="33"/>
      <c r="DRS260" s="33"/>
      <c r="DRT260" s="33"/>
      <c r="DRU260" s="33"/>
      <c r="DRV260" s="33"/>
      <c r="DRW260" s="33"/>
      <c r="DRX260" s="33"/>
      <c r="DRY260" s="33"/>
      <c r="DRZ260" s="33"/>
      <c r="DSA260" s="33"/>
      <c r="DSB260" s="35"/>
      <c r="DSC260" s="33"/>
      <c r="DSD260" s="33"/>
      <c r="DSE260" s="33"/>
      <c r="DSF260" s="33"/>
      <c r="DSG260" s="33"/>
      <c r="DSH260" s="33"/>
      <c r="DSI260" s="33"/>
      <c r="DSJ260" s="33"/>
      <c r="DSK260" s="33"/>
      <c r="DSL260" s="33"/>
      <c r="DSM260" s="33"/>
      <c r="DSN260" s="33"/>
      <c r="DSO260" s="33"/>
      <c r="DSP260" s="33"/>
      <c r="DSQ260" s="33"/>
      <c r="DSR260" s="33"/>
      <c r="DSS260" s="33"/>
      <c r="DST260" s="33"/>
      <c r="DSU260" s="33"/>
      <c r="DSV260" s="35"/>
      <c r="DSW260" s="33"/>
      <c r="DSX260" s="33"/>
      <c r="DSY260" s="33"/>
      <c r="DSZ260" s="33"/>
      <c r="DTA260" s="33"/>
      <c r="DTB260" s="33"/>
      <c r="DTC260" s="33"/>
      <c r="DTD260" s="33"/>
      <c r="DTE260" s="33"/>
      <c r="DTF260" s="33"/>
      <c r="DTG260" s="33"/>
      <c r="DTH260" s="33"/>
      <c r="DTI260" s="33"/>
      <c r="DTJ260" s="33"/>
      <c r="DTK260" s="33"/>
      <c r="DTL260" s="33"/>
      <c r="DTM260" s="33"/>
      <c r="DTN260" s="33"/>
      <c r="DTO260" s="33"/>
      <c r="DTP260" s="35"/>
      <c r="DTQ260" s="33"/>
      <c r="DTR260" s="33"/>
      <c r="DTS260" s="33"/>
      <c r="DTT260" s="33"/>
      <c r="DTU260" s="33"/>
      <c r="DTV260" s="33"/>
      <c r="DTW260" s="33"/>
      <c r="DTX260" s="33"/>
      <c r="DTY260" s="33"/>
      <c r="DTZ260" s="33"/>
      <c r="DUA260" s="33"/>
      <c r="DUB260" s="33"/>
      <c r="DUC260" s="33"/>
      <c r="DUD260" s="33"/>
      <c r="DUE260" s="33"/>
      <c r="DUF260" s="33"/>
      <c r="DUG260" s="33"/>
      <c r="DUH260" s="33"/>
      <c r="DUI260" s="33"/>
      <c r="DUJ260" s="35"/>
      <c r="DUK260" s="33"/>
      <c r="DUL260" s="33"/>
      <c r="DUM260" s="33"/>
      <c r="DUN260" s="33"/>
      <c r="DUO260" s="33"/>
      <c r="DUP260" s="33"/>
      <c r="DUQ260" s="33"/>
      <c r="DUR260" s="33"/>
      <c r="DUS260" s="33"/>
      <c r="DUT260" s="33"/>
      <c r="DUU260" s="33"/>
      <c r="DUV260" s="33"/>
      <c r="DUW260" s="33"/>
      <c r="DUX260" s="33"/>
      <c r="DUY260" s="33"/>
      <c r="DUZ260" s="33"/>
      <c r="DVA260" s="33"/>
      <c r="DVB260" s="33"/>
      <c r="DVC260" s="33"/>
      <c r="DVD260" s="35"/>
      <c r="DVE260" s="33"/>
      <c r="DVF260" s="33"/>
      <c r="DVG260" s="33"/>
      <c r="DVH260" s="33"/>
      <c r="DVI260" s="33"/>
      <c r="DVJ260" s="33"/>
      <c r="DVK260" s="33"/>
      <c r="DVL260" s="33"/>
      <c r="DVM260" s="33"/>
      <c r="DVN260" s="33"/>
      <c r="DVO260" s="33"/>
      <c r="DVP260" s="33"/>
      <c r="DVQ260" s="33"/>
      <c r="DVR260" s="33"/>
      <c r="DVS260" s="33"/>
      <c r="DVT260" s="33"/>
      <c r="DVU260" s="33"/>
      <c r="DVV260" s="33"/>
      <c r="DVW260" s="33"/>
      <c r="DVX260" s="35"/>
      <c r="DVY260" s="33"/>
      <c r="DVZ260" s="33"/>
      <c r="DWA260" s="33"/>
      <c r="DWB260" s="33"/>
      <c r="DWC260" s="33"/>
      <c r="DWD260" s="33"/>
      <c r="DWE260" s="33"/>
      <c r="DWF260" s="33"/>
      <c r="DWG260" s="33"/>
      <c r="DWH260" s="33"/>
      <c r="DWI260" s="33"/>
      <c r="DWJ260" s="33"/>
      <c r="DWK260" s="33"/>
      <c r="DWL260" s="33"/>
      <c r="DWM260" s="33"/>
      <c r="DWN260" s="33"/>
      <c r="DWO260" s="33"/>
      <c r="DWP260" s="33"/>
      <c r="DWQ260" s="33"/>
      <c r="DWR260" s="35"/>
      <c r="DWS260" s="33"/>
      <c r="DWT260" s="33"/>
      <c r="DWU260" s="33"/>
      <c r="DWV260" s="33"/>
      <c r="DWW260" s="33"/>
      <c r="DWX260" s="33"/>
      <c r="DWY260" s="33"/>
      <c r="DWZ260" s="33"/>
      <c r="DXA260" s="33"/>
      <c r="DXB260" s="33"/>
      <c r="DXC260" s="33"/>
      <c r="DXD260" s="33"/>
      <c r="DXE260" s="33"/>
      <c r="DXF260" s="33"/>
      <c r="DXG260" s="33"/>
      <c r="DXH260" s="33"/>
      <c r="DXI260" s="33"/>
      <c r="DXJ260" s="33"/>
      <c r="DXK260" s="33"/>
      <c r="DXL260" s="35"/>
      <c r="DXM260" s="33"/>
      <c r="DXN260" s="33"/>
      <c r="DXO260" s="33"/>
      <c r="DXP260" s="33"/>
      <c r="DXQ260" s="33"/>
      <c r="DXR260" s="33"/>
      <c r="DXS260" s="33"/>
      <c r="DXT260" s="33"/>
      <c r="DXU260" s="33"/>
      <c r="DXV260" s="33"/>
      <c r="DXW260" s="33"/>
      <c r="DXX260" s="33"/>
      <c r="DXY260" s="33"/>
      <c r="DXZ260" s="33"/>
      <c r="DYA260" s="33"/>
      <c r="DYB260" s="33"/>
      <c r="DYC260" s="33"/>
      <c r="DYD260" s="33"/>
      <c r="DYE260" s="33"/>
      <c r="DYF260" s="35"/>
      <c r="DYG260" s="33"/>
      <c r="DYH260" s="33"/>
      <c r="DYI260" s="33"/>
      <c r="DYJ260" s="33"/>
      <c r="DYK260" s="33"/>
      <c r="DYL260" s="33"/>
      <c r="DYM260" s="33"/>
      <c r="DYN260" s="33"/>
      <c r="DYO260" s="33"/>
      <c r="DYP260" s="33"/>
      <c r="DYQ260" s="33"/>
      <c r="DYR260" s="33"/>
      <c r="DYS260" s="33"/>
      <c r="DYT260" s="33"/>
      <c r="DYU260" s="33"/>
      <c r="DYV260" s="33"/>
      <c r="DYW260" s="33"/>
      <c r="DYX260" s="33"/>
      <c r="DYY260" s="33"/>
      <c r="DYZ260" s="35"/>
      <c r="DZA260" s="33"/>
      <c r="DZB260" s="33"/>
      <c r="DZC260" s="33"/>
      <c r="DZD260" s="33"/>
      <c r="DZE260" s="33"/>
      <c r="DZF260" s="33"/>
      <c r="DZG260" s="33"/>
      <c r="DZH260" s="33"/>
      <c r="DZI260" s="33"/>
      <c r="DZJ260" s="33"/>
      <c r="DZK260" s="33"/>
      <c r="DZL260" s="33"/>
      <c r="DZM260" s="33"/>
      <c r="DZN260" s="33"/>
      <c r="DZO260" s="33"/>
      <c r="DZP260" s="33"/>
      <c r="DZQ260" s="33"/>
      <c r="DZR260" s="33"/>
      <c r="DZS260" s="33"/>
      <c r="DZT260" s="35"/>
      <c r="DZU260" s="33"/>
      <c r="DZV260" s="33"/>
      <c r="DZW260" s="33"/>
      <c r="DZX260" s="33"/>
      <c r="DZY260" s="33"/>
      <c r="DZZ260" s="33"/>
      <c r="EAA260" s="33"/>
      <c r="EAB260" s="33"/>
      <c r="EAC260" s="33"/>
      <c r="EAD260" s="33"/>
      <c r="EAE260" s="33"/>
      <c r="EAF260" s="33"/>
      <c r="EAG260" s="33"/>
      <c r="EAH260" s="33"/>
      <c r="EAI260" s="33"/>
      <c r="EAJ260" s="33"/>
      <c r="EAK260" s="33"/>
      <c r="EAL260" s="33"/>
      <c r="EAM260" s="33"/>
      <c r="EAN260" s="35"/>
      <c r="EAO260" s="33"/>
      <c r="EAP260" s="33"/>
      <c r="EAQ260" s="33"/>
      <c r="EAR260" s="33"/>
      <c r="EAS260" s="33"/>
      <c r="EAT260" s="33"/>
      <c r="EAU260" s="33"/>
      <c r="EAV260" s="33"/>
      <c r="EAW260" s="33"/>
      <c r="EAX260" s="33"/>
      <c r="EAY260" s="33"/>
      <c r="EAZ260" s="33"/>
      <c r="EBA260" s="33"/>
      <c r="EBB260" s="33"/>
      <c r="EBC260" s="33"/>
      <c r="EBD260" s="33"/>
      <c r="EBE260" s="33"/>
      <c r="EBF260" s="33"/>
      <c r="EBG260" s="33"/>
      <c r="EBH260" s="35"/>
      <c r="EBI260" s="33"/>
      <c r="EBJ260" s="33"/>
      <c r="EBK260" s="33"/>
      <c r="EBL260" s="33"/>
      <c r="EBM260" s="33"/>
      <c r="EBN260" s="33"/>
      <c r="EBO260" s="33"/>
      <c r="EBP260" s="33"/>
      <c r="EBQ260" s="33"/>
      <c r="EBR260" s="33"/>
      <c r="EBS260" s="33"/>
      <c r="EBT260" s="33"/>
      <c r="EBU260" s="33"/>
      <c r="EBV260" s="33"/>
      <c r="EBW260" s="33"/>
      <c r="EBX260" s="33"/>
      <c r="EBY260" s="33"/>
      <c r="EBZ260" s="33"/>
      <c r="ECA260" s="33"/>
      <c r="ECB260" s="35"/>
      <c r="ECC260" s="33"/>
      <c r="ECD260" s="33"/>
      <c r="ECE260" s="33"/>
      <c r="ECF260" s="33"/>
      <c r="ECG260" s="33"/>
      <c r="ECH260" s="33"/>
      <c r="ECI260" s="33"/>
      <c r="ECJ260" s="33"/>
      <c r="ECK260" s="33"/>
      <c r="ECL260" s="33"/>
      <c r="ECM260" s="33"/>
      <c r="ECN260" s="33"/>
      <c r="ECO260" s="33"/>
      <c r="ECP260" s="33"/>
      <c r="ECQ260" s="33"/>
      <c r="ECR260" s="33"/>
      <c r="ECS260" s="33"/>
      <c r="ECT260" s="33"/>
      <c r="ECU260" s="33"/>
      <c r="ECV260" s="35"/>
      <c r="ECW260" s="33"/>
      <c r="ECX260" s="33"/>
      <c r="ECY260" s="33"/>
      <c r="ECZ260" s="33"/>
      <c r="EDA260" s="33"/>
      <c r="EDB260" s="33"/>
      <c r="EDC260" s="33"/>
      <c r="EDD260" s="33"/>
      <c r="EDE260" s="33"/>
      <c r="EDF260" s="33"/>
      <c r="EDG260" s="33"/>
      <c r="EDH260" s="33"/>
      <c r="EDI260" s="33"/>
      <c r="EDJ260" s="33"/>
      <c r="EDK260" s="33"/>
      <c r="EDL260" s="33"/>
      <c r="EDM260" s="33"/>
      <c r="EDN260" s="33"/>
      <c r="EDO260" s="33"/>
      <c r="EDP260" s="35"/>
      <c r="EDQ260" s="33"/>
      <c r="EDR260" s="33"/>
      <c r="EDS260" s="33"/>
      <c r="EDT260" s="33"/>
      <c r="EDU260" s="33"/>
      <c r="EDV260" s="33"/>
      <c r="EDW260" s="33"/>
      <c r="EDX260" s="33"/>
      <c r="EDY260" s="33"/>
      <c r="EDZ260" s="33"/>
      <c r="EEA260" s="33"/>
      <c r="EEB260" s="33"/>
      <c r="EEC260" s="33"/>
      <c r="EED260" s="33"/>
      <c r="EEE260" s="33"/>
      <c r="EEF260" s="33"/>
      <c r="EEG260" s="33"/>
      <c r="EEH260" s="33"/>
      <c r="EEI260" s="33"/>
      <c r="EEJ260" s="35"/>
      <c r="EEK260" s="33"/>
      <c r="EEL260" s="33"/>
      <c r="EEM260" s="33"/>
      <c r="EEN260" s="33"/>
      <c r="EEO260" s="33"/>
      <c r="EEP260" s="33"/>
      <c r="EEQ260" s="33"/>
      <c r="EER260" s="33"/>
      <c r="EES260" s="33"/>
      <c r="EET260" s="33"/>
      <c r="EEU260" s="33"/>
      <c r="EEV260" s="33"/>
      <c r="EEW260" s="33"/>
      <c r="EEX260" s="33"/>
      <c r="EEY260" s="33"/>
      <c r="EEZ260" s="33"/>
      <c r="EFA260" s="33"/>
      <c r="EFB260" s="33"/>
      <c r="EFC260" s="33"/>
      <c r="EFD260" s="35"/>
      <c r="EFE260" s="33"/>
      <c r="EFF260" s="33"/>
      <c r="EFG260" s="33"/>
      <c r="EFH260" s="33"/>
      <c r="EFI260" s="33"/>
      <c r="EFJ260" s="33"/>
      <c r="EFK260" s="33"/>
      <c r="EFL260" s="33"/>
      <c r="EFM260" s="33"/>
      <c r="EFN260" s="33"/>
      <c r="EFO260" s="33"/>
      <c r="EFP260" s="33"/>
      <c r="EFQ260" s="33"/>
      <c r="EFR260" s="33"/>
      <c r="EFS260" s="33"/>
      <c r="EFT260" s="33"/>
      <c r="EFU260" s="33"/>
      <c r="EFV260" s="33"/>
      <c r="EFW260" s="33"/>
      <c r="EFX260" s="35"/>
      <c r="EFY260" s="33"/>
      <c r="EFZ260" s="33"/>
      <c r="EGA260" s="33"/>
      <c r="EGB260" s="33"/>
      <c r="EGC260" s="33"/>
      <c r="EGD260" s="33"/>
      <c r="EGE260" s="33"/>
      <c r="EGF260" s="33"/>
      <c r="EGG260" s="33"/>
      <c r="EGH260" s="33"/>
      <c r="EGI260" s="33"/>
      <c r="EGJ260" s="33"/>
      <c r="EGK260" s="33"/>
      <c r="EGL260" s="33"/>
      <c r="EGM260" s="33"/>
      <c r="EGN260" s="33"/>
      <c r="EGO260" s="33"/>
      <c r="EGP260" s="33"/>
      <c r="EGQ260" s="33"/>
      <c r="EGR260" s="35"/>
      <c r="EGS260" s="33"/>
      <c r="EGT260" s="33"/>
      <c r="EGU260" s="33"/>
      <c r="EGV260" s="33"/>
      <c r="EGW260" s="33"/>
      <c r="EGX260" s="33"/>
      <c r="EGY260" s="33"/>
      <c r="EGZ260" s="33"/>
      <c r="EHA260" s="33"/>
      <c r="EHB260" s="33"/>
      <c r="EHC260" s="33"/>
      <c r="EHD260" s="33"/>
      <c r="EHE260" s="33"/>
      <c r="EHF260" s="33"/>
      <c r="EHG260" s="33"/>
      <c r="EHH260" s="33"/>
      <c r="EHI260" s="33"/>
      <c r="EHJ260" s="33"/>
      <c r="EHK260" s="33"/>
      <c r="EHL260" s="35"/>
      <c r="EHM260" s="33"/>
      <c r="EHN260" s="33"/>
      <c r="EHO260" s="33"/>
      <c r="EHP260" s="33"/>
      <c r="EHQ260" s="33"/>
      <c r="EHR260" s="33"/>
      <c r="EHS260" s="33"/>
      <c r="EHT260" s="33"/>
      <c r="EHU260" s="33"/>
      <c r="EHV260" s="33"/>
      <c r="EHW260" s="33"/>
      <c r="EHX260" s="33"/>
      <c r="EHY260" s="33"/>
      <c r="EHZ260" s="33"/>
      <c r="EIA260" s="33"/>
      <c r="EIB260" s="33"/>
      <c r="EIC260" s="33"/>
      <c r="EID260" s="33"/>
      <c r="EIE260" s="33"/>
      <c r="EIF260" s="35"/>
      <c r="EIG260" s="33"/>
      <c r="EIH260" s="33"/>
      <c r="EII260" s="33"/>
      <c r="EIJ260" s="33"/>
      <c r="EIK260" s="33"/>
      <c r="EIL260" s="33"/>
      <c r="EIM260" s="33"/>
      <c r="EIN260" s="33"/>
      <c r="EIO260" s="33"/>
      <c r="EIP260" s="33"/>
      <c r="EIQ260" s="33"/>
      <c r="EIR260" s="33"/>
      <c r="EIS260" s="33"/>
      <c r="EIT260" s="33"/>
      <c r="EIU260" s="33"/>
      <c r="EIV260" s="33"/>
      <c r="EIW260" s="33"/>
      <c r="EIX260" s="33"/>
      <c r="EIY260" s="33"/>
      <c r="EIZ260" s="35"/>
      <c r="EJA260" s="33"/>
      <c r="EJB260" s="33"/>
      <c r="EJC260" s="33"/>
      <c r="EJD260" s="33"/>
      <c r="EJE260" s="33"/>
      <c r="EJF260" s="33"/>
      <c r="EJG260" s="33"/>
      <c r="EJH260" s="33"/>
      <c r="EJI260" s="33"/>
      <c r="EJJ260" s="33"/>
      <c r="EJK260" s="33"/>
      <c r="EJL260" s="33"/>
      <c r="EJM260" s="33"/>
      <c r="EJN260" s="33"/>
      <c r="EJO260" s="33"/>
      <c r="EJP260" s="33"/>
      <c r="EJQ260" s="33"/>
      <c r="EJR260" s="33"/>
      <c r="EJS260" s="33"/>
      <c r="EJT260" s="35"/>
      <c r="EJU260" s="33"/>
      <c r="EJV260" s="33"/>
      <c r="EJW260" s="33"/>
      <c r="EJX260" s="33"/>
      <c r="EJY260" s="33"/>
      <c r="EJZ260" s="33"/>
      <c r="EKA260" s="33"/>
      <c r="EKB260" s="33"/>
      <c r="EKC260" s="33"/>
      <c r="EKD260" s="33"/>
      <c r="EKE260" s="33"/>
      <c r="EKF260" s="33"/>
      <c r="EKG260" s="33"/>
      <c r="EKH260" s="33"/>
      <c r="EKI260" s="33"/>
      <c r="EKJ260" s="33"/>
      <c r="EKK260" s="33"/>
      <c r="EKL260" s="33"/>
      <c r="EKM260" s="33"/>
      <c r="EKN260" s="35"/>
      <c r="EKO260" s="33"/>
      <c r="EKP260" s="33"/>
      <c r="EKQ260" s="33"/>
      <c r="EKR260" s="33"/>
      <c r="EKS260" s="33"/>
      <c r="EKT260" s="33"/>
      <c r="EKU260" s="33"/>
      <c r="EKV260" s="33"/>
      <c r="EKW260" s="33"/>
      <c r="EKX260" s="33"/>
      <c r="EKY260" s="33"/>
      <c r="EKZ260" s="33"/>
      <c r="ELA260" s="33"/>
      <c r="ELB260" s="33"/>
      <c r="ELC260" s="33"/>
      <c r="ELD260" s="33"/>
      <c r="ELE260" s="33"/>
      <c r="ELF260" s="33"/>
      <c r="ELG260" s="33"/>
      <c r="ELH260" s="35"/>
      <c r="ELI260" s="33"/>
      <c r="ELJ260" s="33"/>
      <c r="ELK260" s="33"/>
      <c r="ELL260" s="33"/>
      <c r="ELM260" s="33"/>
      <c r="ELN260" s="33"/>
      <c r="ELO260" s="33"/>
      <c r="ELP260" s="33"/>
      <c r="ELQ260" s="33"/>
      <c r="ELR260" s="33"/>
      <c r="ELS260" s="33"/>
      <c r="ELT260" s="33"/>
      <c r="ELU260" s="33"/>
      <c r="ELV260" s="33"/>
      <c r="ELW260" s="33"/>
      <c r="ELX260" s="33"/>
      <c r="ELY260" s="33"/>
      <c r="ELZ260" s="33"/>
      <c r="EMA260" s="33"/>
      <c r="EMB260" s="35"/>
      <c r="EMC260" s="33"/>
      <c r="EMD260" s="33"/>
      <c r="EME260" s="33"/>
      <c r="EMF260" s="33"/>
      <c r="EMG260" s="33"/>
      <c r="EMH260" s="33"/>
      <c r="EMI260" s="33"/>
      <c r="EMJ260" s="33"/>
      <c r="EMK260" s="33"/>
      <c r="EML260" s="33"/>
      <c r="EMM260" s="33"/>
      <c r="EMN260" s="33"/>
      <c r="EMO260" s="33"/>
      <c r="EMP260" s="33"/>
      <c r="EMQ260" s="33"/>
      <c r="EMR260" s="33"/>
      <c r="EMS260" s="33"/>
      <c r="EMT260" s="33"/>
      <c r="EMU260" s="33"/>
      <c r="EMV260" s="35"/>
      <c r="EMW260" s="33"/>
      <c r="EMX260" s="33"/>
      <c r="EMY260" s="33"/>
      <c r="EMZ260" s="33"/>
      <c r="ENA260" s="33"/>
      <c r="ENB260" s="33"/>
      <c r="ENC260" s="33"/>
      <c r="END260" s="33"/>
      <c r="ENE260" s="33"/>
      <c r="ENF260" s="33"/>
      <c r="ENG260" s="33"/>
      <c r="ENH260" s="33"/>
      <c r="ENI260" s="33"/>
      <c r="ENJ260" s="33"/>
      <c r="ENK260" s="33"/>
      <c r="ENL260" s="33"/>
      <c r="ENM260" s="33"/>
      <c r="ENN260" s="33"/>
      <c r="ENO260" s="33"/>
      <c r="ENP260" s="35"/>
      <c r="ENQ260" s="33"/>
      <c r="ENR260" s="33"/>
      <c r="ENS260" s="33"/>
      <c r="ENT260" s="33"/>
      <c r="ENU260" s="33"/>
      <c r="ENV260" s="33"/>
      <c r="ENW260" s="33"/>
      <c r="ENX260" s="33"/>
      <c r="ENY260" s="33"/>
      <c r="ENZ260" s="33"/>
      <c r="EOA260" s="33"/>
      <c r="EOB260" s="33"/>
      <c r="EOC260" s="33"/>
      <c r="EOD260" s="33"/>
      <c r="EOE260" s="33"/>
      <c r="EOF260" s="33"/>
      <c r="EOG260" s="33"/>
      <c r="EOH260" s="33"/>
      <c r="EOI260" s="33"/>
      <c r="EOJ260" s="35"/>
      <c r="EOK260" s="33"/>
      <c r="EOL260" s="33"/>
      <c r="EOM260" s="33"/>
      <c r="EON260" s="33"/>
      <c r="EOO260" s="33"/>
      <c r="EOP260" s="33"/>
      <c r="EOQ260" s="33"/>
      <c r="EOR260" s="33"/>
      <c r="EOS260" s="33"/>
      <c r="EOT260" s="33"/>
      <c r="EOU260" s="33"/>
      <c r="EOV260" s="33"/>
      <c r="EOW260" s="33"/>
      <c r="EOX260" s="33"/>
      <c r="EOY260" s="33"/>
      <c r="EOZ260" s="33"/>
      <c r="EPA260" s="33"/>
      <c r="EPB260" s="33"/>
      <c r="EPC260" s="33"/>
      <c r="EPD260" s="35"/>
      <c r="EPE260" s="33"/>
      <c r="EPF260" s="33"/>
      <c r="EPG260" s="33"/>
      <c r="EPH260" s="33"/>
      <c r="EPI260" s="33"/>
      <c r="EPJ260" s="33"/>
      <c r="EPK260" s="33"/>
      <c r="EPL260" s="33"/>
      <c r="EPM260" s="33"/>
      <c r="EPN260" s="33"/>
      <c r="EPO260" s="33"/>
      <c r="EPP260" s="33"/>
      <c r="EPQ260" s="33"/>
      <c r="EPR260" s="33"/>
      <c r="EPS260" s="33"/>
      <c r="EPT260" s="33"/>
      <c r="EPU260" s="33"/>
      <c r="EPV260" s="33"/>
      <c r="EPW260" s="33"/>
      <c r="EPX260" s="35"/>
      <c r="EPY260" s="33"/>
      <c r="EPZ260" s="33"/>
      <c r="EQA260" s="33"/>
      <c r="EQB260" s="33"/>
      <c r="EQC260" s="33"/>
      <c r="EQD260" s="33"/>
      <c r="EQE260" s="33"/>
      <c r="EQF260" s="33"/>
      <c r="EQG260" s="33"/>
      <c r="EQH260" s="33"/>
      <c r="EQI260" s="33"/>
      <c r="EQJ260" s="33"/>
      <c r="EQK260" s="33"/>
      <c r="EQL260" s="33"/>
      <c r="EQM260" s="33"/>
      <c r="EQN260" s="33"/>
      <c r="EQO260" s="33"/>
      <c r="EQP260" s="33"/>
      <c r="EQQ260" s="33"/>
      <c r="EQR260" s="35"/>
      <c r="EQS260" s="33"/>
      <c r="EQT260" s="33"/>
      <c r="EQU260" s="33"/>
      <c r="EQV260" s="33"/>
      <c r="EQW260" s="33"/>
      <c r="EQX260" s="33"/>
      <c r="EQY260" s="33"/>
      <c r="EQZ260" s="33"/>
      <c r="ERA260" s="33"/>
      <c r="ERB260" s="33"/>
      <c r="ERC260" s="33"/>
      <c r="ERD260" s="33"/>
      <c r="ERE260" s="33"/>
      <c r="ERF260" s="33"/>
      <c r="ERG260" s="33"/>
      <c r="ERH260" s="33"/>
      <c r="ERI260" s="33"/>
      <c r="ERJ260" s="33"/>
      <c r="ERK260" s="33"/>
      <c r="ERL260" s="35"/>
      <c r="ERM260" s="33"/>
      <c r="ERN260" s="33"/>
      <c r="ERO260" s="33"/>
      <c r="ERP260" s="33"/>
      <c r="ERQ260" s="33"/>
      <c r="ERR260" s="33"/>
      <c r="ERS260" s="33"/>
      <c r="ERT260" s="33"/>
      <c r="ERU260" s="33"/>
      <c r="ERV260" s="33"/>
      <c r="ERW260" s="33"/>
      <c r="ERX260" s="33"/>
      <c r="ERY260" s="33"/>
      <c r="ERZ260" s="33"/>
      <c r="ESA260" s="33"/>
      <c r="ESB260" s="33"/>
      <c r="ESC260" s="33"/>
      <c r="ESD260" s="33"/>
      <c r="ESE260" s="33"/>
      <c r="ESF260" s="35"/>
      <c r="ESG260" s="33"/>
      <c r="ESH260" s="33"/>
      <c r="ESI260" s="33"/>
      <c r="ESJ260" s="33"/>
      <c r="ESK260" s="33"/>
      <c r="ESL260" s="33"/>
      <c r="ESM260" s="33"/>
      <c r="ESN260" s="33"/>
      <c r="ESO260" s="33"/>
      <c r="ESP260" s="33"/>
      <c r="ESQ260" s="33"/>
      <c r="ESR260" s="33"/>
      <c r="ESS260" s="33"/>
      <c r="EST260" s="33"/>
      <c r="ESU260" s="33"/>
      <c r="ESV260" s="33"/>
      <c r="ESW260" s="33"/>
      <c r="ESX260" s="33"/>
      <c r="ESY260" s="33"/>
      <c r="ESZ260" s="35"/>
      <c r="ETA260" s="33"/>
      <c r="ETB260" s="33"/>
      <c r="ETC260" s="33"/>
      <c r="ETD260" s="33"/>
      <c r="ETE260" s="33"/>
      <c r="ETF260" s="33"/>
      <c r="ETG260" s="33"/>
      <c r="ETH260" s="33"/>
      <c r="ETI260" s="33"/>
      <c r="ETJ260" s="33"/>
      <c r="ETK260" s="33"/>
      <c r="ETL260" s="33"/>
      <c r="ETM260" s="33"/>
      <c r="ETN260" s="33"/>
      <c r="ETO260" s="33"/>
      <c r="ETP260" s="33"/>
      <c r="ETQ260" s="33"/>
      <c r="ETR260" s="33"/>
      <c r="ETS260" s="33"/>
      <c r="ETT260" s="35"/>
      <c r="ETU260" s="33"/>
      <c r="ETV260" s="33"/>
      <c r="ETW260" s="33"/>
      <c r="ETX260" s="33"/>
      <c r="ETY260" s="33"/>
      <c r="ETZ260" s="33"/>
      <c r="EUA260" s="33"/>
      <c r="EUB260" s="33"/>
      <c r="EUC260" s="33"/>
      <c r="EUD260" s="33"/>
      <c r="EUE260" s="33"/>
      <c r="EUF260" s="33"/>
      <c r="EUG260" s="33"/>
      <c r="EUH260" s="33"/>
      <c r="EUI260" s="33"/>
      <c r="EUJ260" s="33"/>
      <c r="EUK260" s="33"/>
      <c r="EUL260" s="33"/>
      <c r="EUM260" s="33"/>
      <c r="EUN260" s="35"/>
      <c r="EUO260" s="33"/>
      <c r="EUP260" s="33"/>
      <c r="EUQ260" s="33"/>
      <c r="EUR260" s="33"/>
      <c r="EUS260" s="33"/>
      <c r="EUT260" s="33"/>
      <c r="EUU260" s="33"/>
      <c r="EUV260" s="33"/>
      <c r="EUW260" s="33"/>
      <c r="EUX260" s="33"/>
      <c r="EUY260" s="33"/>
      <c r="EUZ260" s="33"/>
      <c r="EVA260" s="33"/>
      <c r="EVB260" s="33"/>
      <c r="EVC260" s="33"/>
      <c r="EVD260" s="33"/>
      <c r="EVE260" s="33"/>
      <c r="EVF260" s="33"/>
      <c r="EVG260" s="33"/>
      <c r="EVH260" s="35"/>
      <c r="EVI260" s="33"/>
      <c r="EVJ260" s="33"/>
      <c r="EVK260" s="33"/>
      <c r="EVL260" s="33"/>
      <c r="EVM260" s="33"/>
      <c r="EVN260" s="33"/>
      <c r="EVO260" s="33"/>
      <c r="EVP260" s="33"/>
      <c r="EVQ260" s="33"/>
      <c r="EVR260" s="33"/>
      <c r="EVS260" s="33"/>
      <c r="EVT260" s="33"/>
      <c r="EVU260" s="33"/>
      <c r="EVV260" s="33"/>
      <c r="EVW260" s="33"/>
      <c r="EVX260" s="33"/>
      <c r="EVY260" s="33"/>
      <c r="EVZ260" s="33"/>
      <c r="EWA260" s="33"/>
      <c r="EWB260" s="35"/>
      <c r="EWC260" s="33"/>
      <c r="EWD260" s="33"/>
      <c r="EWE260" s="33"/>
      <c r="EWF260" s="33"/>
      <c r="EWG260" s="33"/>
      <c r="EWH260" s="33"/>
      <c r="EWI260" s="33"/>
      <c r="EWJ260" s="33"/>
      <c r="EWK260" s="33"/>
      <c r="EWL260" s="33"/>
      <c r="EWM260" s="33"/>
      <c r="EWN260" s="33"/>
      <c r="EWO260" s="33"/>
      <c r="EWP260" s="33"/>
      <c r="EWQ260" s="33"/>
      <c r="EWR260" s="33"/>
      <c r="EWS260" s="33"/>
      <c r="EWT260" s="33"/>
      <c r="EWU260" s="33"/>
      <c r="EWV260" s="35"/>
      <c r="EWW260" s="33"/>
      <c r="EWX260" s="33"/>
      <c r="EWY260" s="33"/>
      <c r="EWZ260" s="33"/>
      <c r="EXA260" s="33"/>
      <c r="EXB260" s="33"/>
      <c r="EXC260" s="33"/>
      <c r="EXD260" s="33"/>
      <c r="EXE260" s="33"/>
      <c r="EXF260" s="33"/>
      <c r="EXG260" s="33"/>
      <c r="EXH260" s="33"/>
      <c r="EXI260" s="33"/>
      <c r="EXJ260" s="33"/>
      <c r="EXK260" s="33"/>
      <c r="EXL260" s="33"/>
      <c r="EXM260" s="33"/>
      <c r="EXN260" s="33"/>
      <c r="EXO260" s="33"/>
      <c r="EXP260" s="35"/>
      <c r="EXQ260" s="33"/>
      <c r="EXR260" s="33"/>
      <c r="EXS260" s="33"/>
      <c r="EXT260" s="33"/>
      <c r="EXU260" s="33"/>
      <c r="EXV260" s="33"/>
      <c r="EXW260" s="33"/>
      <c r="EXX260" s="33"/>
      <c r="EXY260" s="33"/>
      <c r="EXZ260" s="33"/>
      <c r="EYA260" s="33"/>
      <c r="EYB260" s="33"/>
      <c r="EYC260" s="33"/>
      <c r="EYD260" s="33"/>
      <c r="EYE260" s="33"/>
      <c r="EYF260" s="33"/>
      <c r="EYG260" s="33"/>
      <c r="EYH260" s="33"/>
      <c r="EYI260" s="33"/>
      <c r="EYJ260" s="35"/>
      <c r="EYK260" s="33"/>
      <c r="EYL260" s="33"/>
      <c r="EYM260" s="33"/>
      <c r="EYN260" s="33"/>
      <c r="EYO260" s="33"/>
      <c r="EYP260" s="33"/>
      <c r="EYQ260" s="33"/>
      <c r="EYR260" s="33"/>
      <c r="EYS260" s="33"/>
      <c r="EYT260" s="33"/>
      <c r="EYU260" s="33"/>
      <c r="EYV260" s="33"/>
      <c r="EYW260" s="33"/>
      <c r="EYX260" s="33"/>
      <c r="EYY260" s="33"/>
      <c r="EYZ260" s="33"/>
      <c r="EZA260" s="33"/>
      <c r="EZB260" s="33"/>
      <c r="EZC260" s="33"/>
      <c r="EZD260" s="35"/>
      <c r="EZE260" s="33"/>
      <c r="EZF260" s="33"/>
      <c r="EZG260" s="33"/>
      <c r="EZH260" s="33"/>
      <c r="EZI260" s="33"/>
      <c r="EZJ260" s="33"/>
      <c r="EZK260" s="33"/>
      <c r="EZL260" s="33"/>
      <c r="EZM260" s="33"/>
      <c r="EZN260" s="33"/>
      <c r="EZO260" s="33"/>
      <c r="EZP260" s="33"/>
      <c r="EZQ260" s="33"/>
      <c r="EZR260" s="33"/>
      <c r="EZS260" s="33"/>
      <c r="EZT260" s="33"/>
      <c r="EZU260" s="33"/>
      <c r="EZV260" s="33"/>
      <c r="EZW260" s="33"/>
      <c r="EZX260" s="35"/>
      <c r="EZY260" s="33"/>
      <c r="EZZ260" s="33"/>
      <c r="FAA260" s="33"/>
      <c r="FAB260" s="33"/>
      <c r="FAC260" s="33"/>
      <c r="FAD260" s="33"/>
      <c r="FAE260" s="33"/>
      <c r="FAF260" s="33"/>
      <c r="FAG260" s="33"/>
      <c r="FAH260" s="33"/>
      <c r="FAI260" s="33"/>
      <c r="FAJ260" s="33"/>
      <c r="FAK260" s="33"/>
      <c r="FAL260" s="33"/>
      <c r="FAM260" s="33"/>
      <c r="FAN260" s="33"/>
      <c r="FAO260" s="33"/>
      <c r="FAP260" s="33"/>
      <c r="FAQ260" s="33"/>
      <c r="FAR260" s="35"/>
      <c r="FAS260" s="33"/>
      <c r="FAT260" s="33"/>
      <c r="FAU260" s="33"/>
      <c r="FAV260" s="33"/>
      <c r="FAW260" s="33"/>
      <c r="FAX260" s="33"/>
      <c r="FAY260" s="33"/>
      <c r="FAZ260" s="33"/>
      <c r="FBA260" s="33"/>
      <c r="FBB260" s="33"/>
      <c r="FBC260" s="33"/>
      <c r="FBD260" s="33"/>
      <c r="FBE260" s="33"/>
      <c r="FBF260" s="33"/>
      <c r="FBG260" s="33"/>
      <c r="FBH260" s="33"/>
      <c r="FBI260" s="33"/>
      <c r="FBJ260" s="33"/>
      <c r="FBK260" s="33"/>
      <c r="FBL260" s="35"/>
      <c r="FBM260" s="33"/>
      <c r="FBN260" s="33"/>
      <c r="FBO260" s="33"/>
      <c r="FBP260" s="33"/>
      <c r="FBQ260" s="33"/>
      <c r="FBR260" s="33"/>
      <c r="FBS260" s="33"/>
      <c r="FBT260" s="33"/>
      <c r="FBU260" s="33"/>
      <c r="FBV260" s="33"/>
      <c r="FBW260" s="33"/>
      <c r="FBX260" s="33"/>
      <c r="FBY260" s="33"/>
      <c r="FBZ260" s="33"/>
      <c r="FCA260" s="33"/>
      <c r="FCB260" s="33"/>
      <c r="FCC260" s="33"/>
      <c r="FCD260" s="33"/>
      <c r="FCE260" s="33"/>
      <c r="FCF260" s="35"/>
      <c r="FCG260" s="33"/>
      <c r="FCH260" s="33"/>
      <c r="FCI260" s="33"/>
      <c r="FCJ260" s="33"/>
      <c r="FCK260" s="33"/>
      <c r="FCL260" s="33"/>
      <c r="FCM260" s="33"/>
      <c r="FCN260" s="33"/>
      <c r="FCO260" s="33"/>
      <c r="FCP260" s="33"/>
      <c r="FCQ260" s="33"/>
      <c r="FCR260" s="33"/>
      <c r="FCS260" s="33"/>
      <c r="FCT260" s="33"/>
      <c r="FCU260" s="33"/>
      <c r="FCV260" s="33"/>
      <c r="FCW260" s="33"/>
      <c r="FCX260" s="33"/>
      <c r="FCY260" s="33"/>
      <c r="FCZ260" s="35"/>
      <c r="FDA260" s="33"/>
      <c r="FDB260" s="33"/>
      <c r="FDC260" s="33"/>
      <c r="FDD260" s="33"/>
      <c r="FDE260" s="33"/>
      <c r="FDF260" s="33"/>
      <c r="FDG260" s="33"/>
      <c r="FDH260" s="33"/>
      <c r="FDI260" s="33"/>
      <c r="FDJ260" s="33"/>
      <c r="FDK260" s="33"/>
      <c r="FDL260" s="33"/>
      <c r="FDM260" s="33"/>
      <c r="FDN260" s="33"/>
      <c r="FDO260" s="33"/>
      <c r="FDP260" s="33"/>
      <c r="FDQ260" s="33"/>
      <c r="FDR260" s="33"/>
      <c r="FDS260" s="33"/>
      <c r="FDT260" s="35"/>
      <c r="FDU260" s="33"/>
      <c r="FDV260" s="33"/>
      <c r="FDW260" s="33"/>
      <c r="FDX260" s="33"/>
      <c r="FDY260" s="33"/>
      <c r="FDZ260" s="33"/>
      <c r="FEA260" s="33"/>
      <c r="FEB260" s="33"/>
      <c r="FEC260" s="33"/>
      <c r="FED260" s="33"/>
      <c r="FEE260" s="33"/>
      <c r="FEF260" s="33"/>
      <c r="FEG260" s="33"/>
      <c r="FEH260" s="33"/>
      <c r="FEI260" s="33"/>
      <c r="FEJ260" s="33"/>
      <c r="FEK260" s="33"/>
      <c r="FEL260" s="33"/>
      <c r="FEM260" s="33"/>
      <c r="FEN260" s="35"/>
      <c r="FEO260" s="33"/>
      <c r="FEP260" s="33"/>
      <c r="FEQ260" s="33"/>
      <c r="FER260" s="33"/>
      <c r="FES260" s="33"/>
      <c r="FET260" s="33"/>
      <c r="FEU260" s="33"/>
      <c r="FEV260" s="33"/>
      <c r="FEW260" s="33"/>
      <c r="FEX260" s="33"/>
      <c r="FEY260" s="33"/>
      <c r="FEZ260" s="33"/>
      <c r="FFA260" s="33"/>
      <c r="FFB260" s="33"/>
      <c r="FFC260" s="33"/>
      <c r="FFD260" s="33"/>
      <c r="FFE260" s="33"/>
      <c r="FFF260" s="33"/>
      <c r="FFG260" s="33"/>
      <c r="FFH260" s="35"/>
      <c r="FFI260" s="33"/>
      <c r="FFJ260" s="33"/>
      <c r="FFK260" s="33"/>
      <c r="FFL260" s="33"/>
      <c r="FFM260" s="33"/>
      <c r="FFN260" s="33"/>
      <c r="FFO260" s="33"/>
      <c r="FFP260" s="33"/>
      <c r="FFQ260" s="33"/>
      <c r="FFR260" s="33"/>
      <c r="FFS260" s="33"/>
      <c r="FFT260" s="33"/>
      <c r="FFU260" s="33"/>
      <c r="FFV260" s="33"/>
      <c r="FFW260" s="33"/>
      <c r="FFX260" s="33"/>
      <c r="FFY260" s="33"/>
      <c r="FFZ260" s="33"/>
      <c r="FGA260" s="33"/>
      <c r="FGB260" s="35"/>
      <c r="FGC260" s="33"/>
      <c r="FGD260" s="33"/>
      <c r="FGE260" s="33"/>
      <c r="FGF260" s="33"/>
      <c r="FGG260" s="33"/>
      <c r="FGH260" s="33"/>
      <c r="FGI260" s="33"/>
      <c r="FGJ260" s="33"/>
      <c r="FGK260" s="33"/>
      <c r="FGL260" s="33"/>
      <c r="FGM260" s="33"/>
      <c r="FGN260" s="33"/>
      <c r="FGO260" s="33"/>
      <c r="FGP260" s="33"/>
      <c r="FGQ260" s="33"/>
      <c r="FGR260" s="33"/>
      <c r="FGS260" s="33"/>
      <c r="FGT260" s="33"/>
      <c r="FGU260" s="33"/>
      <c r="FGV260" s="35"/>
      <c r="FGW260" s="33"/>
      <c r="FGX260" s="33"/>
      <c r="FGY260" s="33"/>
      <c r="FGZ260" s="33"/>
      <c r="FHA260" s="33"/>
      <c r="FHB260" s="33"/>
      <c r="FHC260" s="33"/>
      <c r="FHD260" s="33"/>
      <c r="FHE260" s="33"/>
      <c r="FHF260" s="33"/>
      <c r="FHG260" s="33"/>
      <c r="FHH260" s="33"/>
      <c r="FHI260" s="33"/>
      <c r="FHJ260" s="33"/>
      <c r="FHK260" s="33"/>
      <c r="FHL260" s="33"/>
      <c r="FHM260" s="33"/>
      <c r="FHN260" s="33"/>
      <c r="FHO260" s="33"/>
      <c r="FHP260" s="35"/>
      <c r="FHQ260" s="33"/>
      <c r="FHR260" s="33"/>
      <c r="FHS260" s="33"/>
      <c r="FHT260" s="33"/>
      <c r="FHU260" s="33"/>
      <c r="FHV260" s="33"/>
      <c r="FHW260" s="33"/>
      <c r="FHX260" s="33"/>
      <c r="FHY260" s="33"/>
      <c r="FHZ260" s="33"/>
      <c r="FIA260" s="33"/>
      <c r="FIB260" s="33"/>
      <c r="FIC260" s="33"/>
      <c r="FID260" s="33"/>
      <c r="FIE260" s="33"/>
      <c r="FIF260" s="33"/>
      <c r="FIG260" s="33"/>
      <c r="FIH260" s="33"/>
      <c r="FII260" s="33"/>
      <c r="FIJ260" s="35"/>
      <c r="FIK260" s="33"/>
      <c r="FIL260" s="33"/>
      <c r="FIM260" s="33"/>
      <c r="FIN260" s="33"/>
      <c r="FIO260" s="33"/>
      <c r="FIP260" s="33"/>
      <c r="FIQ260" s="33"/>
      <c r="FIR260" s="33"/>
      <c r="FIS260" s="33"/>
      <c r="FIT260" s="33"/>
      <c r="FIU260" s="33"/>
      <c r="FIV260" s="33"/>
      <c r="FIW260" s="33"/>
      <c r="FIX260" s="33"/>
      <c r="FIY260" s="33"/>
      <c r="FIZ260" s="33"/>
      <c r="FJA260" s="33"/>
      <c r="FJB260" s="33"/>
      <c r="FJC260" s="33"/>
      <c r="FJD260" s="35"/>
      <c r="FJE260" s="33"/>
      <c r="FJF260" s="33"/>
      <c r="FJG260" s="33"/>
      <c r="FJH260" s="33"/>
      <c r="FJI260" s="33"/>
      <c r="FJJ260" s="33"/>
      <c r="FJK260" s="33"/>
      <c r="FJL260" s="33"/>
      <c r="FJM260" s="33"/>
      <c r="FJN260" s="33"/>
      <c r="FJO260" s="33"/>
      <c r="FJP260" s="33"/>
      <c r="FJQ260" s="33"/>
      <c r="FJR260" s="33"/>
      <c r="FJS260" s="33"/>
      <c r="FJT260" s="33"/>
      <c r="FJU260" s="33"/>
      <c r="FJV260" s="33"/>
      <c r="FJW260" s="33"/>
      <c r="FJX260" s="35"/>
      <c r="FJY260" s="33"/>
      <c r="FJZ260" s="33"/>
      <c r="FKA260" s="33"/>
      <c r="FKB260" s="33"/>
      <c r="FKC260" s="33"/>
      <c r="FKD260" s="33"/>
      <c r="FKE260" s="33"/>
      <c r="FKF260" s="33"/>
      <c r="FKG260" s="33"/>
      <c r="FKH260" s="33"/>
      <c r="FKI260" s="33"/>
      <c r="FKJ260" s="33"/>
      <c r="FKK260" s="33"/>
      <c r="FKL260" s="33"/>
      <c r="FKM260" s="33"/>
      <c r="FKN260" s="33"/>
      <c r="FKO260" s="33"/>
      <c r="FKP260" s="33"/>
      <c r="FKQ260" s="33"/>
      <c r="FKR260" s="35"/>
      <c r="FKS260" s="33"/>
      <c r="FKT260" s="33"/>
      <c r="FKU260" s="33"/>
      <c r="FKV260" s="33"/>
      <c r="FKW260" s="33"/>
      <c r="FKX260" s="33"/>
      <c r="FKY260" s="33"/>
      <c r="FKZ260" s="33"/>
      <c r="FLA260" s="33"/>
      <c r="FLB260" s="33"/>
      <c r="FLC260" s="33"/>
      <c r="FLD260" s="33"/>
      <c r="FLE260" s="33"/>
      <c r="FLF260" s="33"/>
      <c r="FLG260" s="33"/>
      <c r="FLH260" s="33"/>
      <c r="FLI260" s="33"/>
      <c r="FLJ260" s="33"/>
      <c r="FLK260" s="33"/>
      <c r="FLL260" s="35"/>
      <c r="FLM260" s="33"/>
      <c r="FLN260" s="33"/>
      <c r="FLO260" s="33"/>
      <c r="FLP260" s="33"/>
      <c r="FLQ260" s="33"/>
      <c r="FLR260" s="33"/>
      <c r="FLS260" s="33"/>
      <c r="FLT260" s="33"/>
      <c r="FLU260" s="33"/>
      <c r="FLV260" s="33"/>
      <c r="FLW260" s="33"/>
      <c r="FLX260" s="33"/>
      <c r="FLY260" s="33"/>
      <c r="FLZ260" s="33"/>
      <c r="FMA260" s="33"/>
      <c r="FMB260" s="33"/>
      <c r="FMC260" s="33"/>
      <c r="FMD260" s="33"/>
      <c r="FME260" s="33"/>
      <c r="FMF260" s="35"/>
      <c r="FMG260" s="33"/>
      <c r="FMH260" s="33"/>
      <c r="FMI260" s="33"/>
      <c r="FMJ260" s="33"/>
      <c r="FMK260" s="33"/>
      <c r="FML260" s="33"/>
      <c r="FMM260" s="33"/>
      <c r="FMN260" s="33"/>
      <c r="FMO260" s="33"/>
      <c r="FMP260" s="33"/>
      <c r="FMQ260" s="33"/>
      <c r="FMR260" s="33"/>
      <c r="FMS260" s="33"/>
      <c r="FMT260" s="33"/>
      <c r="FMU260" s="33"/>
      <c r="FMV260" s="33"/>
      <c r="FMW260" s="33"/>
      <c r="FMX260" s="33"/>
      <c r="FMY260" s="33"/>
      <c r="FMZ260" s="35"/>
      <c r="FNA260" s="33"/>
      <c r="FNB260" s="33"/>
      <c r="FNC260" s="33"/>
      <c r="FND260" s="33"/>
      <c r="FNE260" s="33"/>
      <c r="FNF260" s="33"/>
      <c r="FNG260" s="33"/>
      <c r="FNH260" s="33"/>
      <c r="FNI260" s="33"/>
      <c r="FNJ260" s="33"/>
      <c r="FNK260" s="33"/>
      <c r="FNL260" s="33"/>
      <c r="FNM260" s="33"/>
      <c r="FNN260" s="33"/>
      <c r="FNO260" s="33"/>
      <c r="FNP260" s="33"/>
      <c r="FNQ260" s="33"/>
      <c r="FNR260" s="33"/>
      <c r="FNS260" s="33"/>
      <c r="FNT260" s="35"/>
      <c r="FNU260" s="33"/>
      <c r="FNV260" s="33"/>
      <c r="FNW260" s="33"/>
      <c r="FNX260" s="33"/>
      <c r="FNY260" s="33"/>
      <c r="FNZ260" s="33"/>
      <c r="FOA260" s="33"/>
      <c r="FOB260" s="33"/>
      <c r="FOC260" s="33"/>
      <c r="FOD260" s="33"/>
      <c r="FOE260" s="33"/>
      <c r="FOF260" s="33"/>
      <c r="FOG260" s="33"/>
      <c r="FOH260" s="33"/>
      <c r="FOI260" s="33"/>
      <c r="FOJ260" s="33"/>
      <c r="FOK260" s="33"/>
      <c r="FOL260" s="33"/>
      <c r="FOM260" s="33"/>
      <c r="FON260" s="35"/>
      <c r="FOO260" s="33"/>
      <c r="FOP260" s="33"/>
      <c r="FOQ260" s="33"/>
      <c r="FOR260" s="33"/>
      <c r="FOS260" s="33"/>
      <c r="FOT260" s="33"/>
      <c r="FOU260" s="33"/>
      <c r="FOV260" s="33"/>
      <c r="FOW260" s="33"/>
      <c r="FOX260" s="33"/>
      <c r="FOY260" s="33"/>
      <c r="FOZ260" s="33"/>
      <c r="FPA260" s="33"/>
      <c r="FPB260" s="33"/>
      <c r="FPC260" s="33"/>
      <c r="FPD260" s="33"/>
      <c r="FPE260" s="33"/>
      <c r="FPF260" s="33"/>
      <c r="FPG260" s="33"/>
      <c r="FPH260" s="35"/>
      <c r="FPI260" s="33"/>
      <c r="FPJ260" s="33"/>
      <c r="FPK260" s="33"/>
      <c r="FPL260" s="33"/>
      <c r="FPM260" s="33"/>
      <c r="FPN260" s="33"/>
      <c r="FPO260" s="33"/>
      <c r="FPP260" s="33"/>
      <c r="FPQ260" s="33"/>
      <c r="FPR260" s="33"/>
      <c r="FPS260" s="33"/>
      <c r="FPT260" s="33"/>
      <c r="FPU260" s="33"/>
      <c r="FPV260" s="33"/>
      <c r="FPW260" s="33"/>
      <c r="FPX260" s="33"/>
      <c r="FPY260" s="33"/>
      <c r="FPZ260" s="33"/>
      <c r="FQA260" s="33"/>
      <c r="FQB260" s="35"/>
      <c r="FQC260" s="33"/>
      <c r="FQD260" s="33"/>
      <c r="FQE260" s="33"/>
      <c r="FQF260" s="33"/>
      <c r="FQG260" s="33"/>
      <c r="FQH260" s="33"/>
      <c r="FQI260" s="33"/>
      <c r="FQJ260" s="33"/>
      <c r="FQK260" s="33"/>
      <c r="FQL260" s="33"/>
      <c r="FQM260" s="33"/>
      <c r="FQN260" s="33"/>
      <c r="FQO260" s="33"/>
      <c r="FQP260" s="33"/>
      <c r="FQQ260" s="33"/>
      <c r="FQR260" s="33"/>
      <c r="FQS260" s="33"/>
      <c r="FQT260" s="33"/>
      <c r="FQU260" s="33"/>
      <c r="FQV260" s="35"/>
      <c r="FQW260" s="33"/>
      <c r="FQX260" s="33"/>
      <c r="FQY260" s="33"/>
      <c r="FQZ260" s="33"/>
      <c r="FRA260" s="33"/>
      <c r="FRB260" s="33"/>
      <c r="FRC260" s="33"/>
      <c r="FRD260" s="33"/>
      <c r="FRE260" s="33"/>
      <c r="FRF260" s="33"/>
      <c r="FRG260" s="33"/>
      <c r="FRH260" s="33"/>
      <c r="FRI260" s="33"/>
      <c r="FRJ260" s="33"/>
      <c r="FRK260" s="33"/>
      <c r="FRL260" s="33"/>
      <c r="FRM260" s="33"/>
      <c r="FRN260" s="33"/>
      <c r="FRO260" s="33"/>
      <c r="FRP260" s="35"/>
      <c r="FRQ260" s="33"/>
      <c r="FRR260" s="33"/>
      <c r="FRS260" s="33"/>
      <c r="FRT260" s="33"/>
      <c r="FRU260" s="33"/>
      <c r="FRV260" s="33"/>
      <c r="FRW260" s="33"/>
      <c r="FRX260" s="33"/>
      <c r="FRY260" s="33"/>
      <c r="FRZ260" s="33"/>
      <c r="FSA260" s="33"/>
      <c r="FSB260" s="33"/>
      <c r="FSC260" s="33"/>
      <c r="FSD260" s="33"/>
      <c r="FSE260" s="33"/>
      <c r="FSF260" s="33"/>
      <c r="FSG260" s="33"/>
      <c r="FSH260" s="33"/>
      <c r="FSI260" s="33"/>
      <c r="FSJ260" s="35"/>
      <c r="FSK260" s="33"/>
      <c r="FSL260" s="33"/>
      <c r="FSM260" s="33"/>
      <c r="FSN260" s="33"/>
      <c r="FSO260" s="33"/>
      <c r="FSP260" s="33"/>
      <c r="FSQ260" s="33"/>
      <c r="FSR260" s="33"/>
      <c r="FSS260" s="33"/>
      <c r="FST260" s="33"/>
      <c r="FSU260" s="33"/>
      <c r="FSV260" s="33"/>
      <c r="FSW260" s="33"/>
      <c r="FSX260" s="33"/>
      <c r="FSY260" s="33"/>
      <c r="FSZ260" s="33"/>
      <c r="FTA260" s="33"/>
      <c r="FTB260" s="33"/>
      <c r="FTC260" s="33"/>
      <c r="FTD260" s="35"/>
      <c r="FTE260" s="33"/>
      <c r="FTF260" s="33"/>
      <c r="FTG260" s="33"/>
      <c r="FTH260" s="33"/>
      <c r="FTI260" s="33"/>
      <c r="FTJ260" s="33"/>
      <c r="FTK260" s="33"/>
      <c r="FTL260" s="33"/>
      <c r="FTM260" s="33"/>
      <c r="FTN260" s="33"/>
      <c r="FTO260" s="33"/>
      <c r="FTP260" s="33"/>
      <c r="FTQ260" s="33"/>
      <c r="FTR260" s="33"/>
      <c r="FTS260" s="33"/>
      <c r="FTT260" s="33"/>
      <c r="FTU260" s="33"/>
      <c r="FTV260" s="33"/>
      <c r="FTW260" s="33"/>
      <c r="FTX260" s="35"/>
      <c r="FTY260" s="33"/>
      <c r="FTZ260" s="33"/>
      <c r="FUA260" s="33"/>
      <c r="FUB260" s="33"/>
      <c r="FUC260" s="33"/>
      <c r="FUD260" s="33"/>
      <c r="FUE260" s="33"/>
      <c r="FUF260" s="33"/>
      <c r="FUG260" s="33"/>
      <c r="FUH260" s="33"/>
      <c r="FUI260" s="33"/>
      <c r="FUJ260" s="33"/>
      <c r="FUK260" s="33"/>
      <c r="FUL260" s="33"/>
      <c r="FUM260" s="33"/>
      <c r="FUN260" s="33"/>
      <c r="FUO260" s="33"/>
      <c r="FUP260" s="33"/>
      <c r="FUQ260" s="33"/>
      <c r="FUR260" s="35"/>
      <c r="FUS260" s="33"/>
      <c r="FUT260" s="33"/>
      <c r="FUU260" s="33"/>
      <c r="FUV260" s="33"/>
      <c r="FUW260" s="33"/>
      <c r="FUX260" s="33"/>
      <c r="FUY260" s="33"/>
      <c r="FUZ260" s="33"/>
      <c r="FVA260" s="33"/>
      <c r="FVB260" s="33"/>
      <c r="FVC260" s="33"/>
      <c r="FVD260" s="33"/>
      <c r="FVE260" s="33"/>
      <c r="FVF260" s="33"/>
      <c r="FVG260" s="33"/>
      <c r="FVH260" s="33"/>
      <c r="FVI260" s="33"/>
      <c r="FVJ260" s="33"/>
      <c r="FVK260" s="33"/>
      <c r="FVL260" s="35"/>
      <c r="FVM260" s="33"/>
      <c r="FVN260" s="33"/>
      <c r="FVO260" s="33"/>
      <c r="FVP260" s="33"/>
      <c r="FVQ260" s="33"/>
      <c r="FVR260" s="33"/>
      <c r="FVS260" s="33"/>
      <c r="FVT260" s="33"/>
      <c r="FVU260" s="33"/>
      <c r="FVV260" s="33"/>
      <c r="FVW260" s="33"/>
      <c r="FVX260" s="33"/>
      <c r="FVY260" s="33"/>
      <c r="FVZ260" s="33"/>
      <c r="FWA260" s="33"/>
      <c r="FWB260" s="33"/>
      <c r="FWC260" s="33"/>
      <c r="FWD260" s="33"/>
      <c r="FWE260" s="33"/>
      <c r="FWF260" s="35"/>
      <c r="FWG260" s="33"/>
      <c r="FWH260" s="33"/>
      <c r="FWI260" s="33"/>
      <c r="FWJ260" s="33"/>
      <c r="FWK260" s="33"/>
      <c r="FWL260" s="33"/>
      <c r="FWM260" s="33"/>
      <c r="FWN260" s="33"/>
      <c r="FWO260" s="33"/>
      <c r="FWP260" s="33"/>
      <c r="FWQ260" s="33"/>
      <c r="FWR260" s="33"/>
      <c r="FWS260" s="33"/>
      <c r="FWT260" s="33"/>
      <c r="FWU260" s="33"/>
      <c r="FWV260" s="33"/>
      <c r="FWW260" s="33"/>
      <c r="FWX260" s="33"/>
      <c r="FWY260" s="33"/>
      <c r="FWZ260" s="35"/>
      <c r="FXA260" s="33"/>
      <c r="FXB260" s="33"/>
      <c r="FXC260" s="33"/>
      <c r="FXD260" s="33"/>
      <c r="FXE260" s="33"/>
      <c r="FXF260" s="33"/>
      <c r="FXG260" s="33"/>
      <c r="FXH260" s="33"/>
      <c r="FXI260" s="33"/>
      <c r="FXJ260" s="33"/>
      <c r="FXK260" s="33"/>
      <c r="FXL260" s="33"/>
      <c r="FXM260" s="33"/>
      <c r="FXN260" s="33"/>
      <c r="FXO260" s="33"/>
      <c r="FXP260" s="33"/>
      <c r="FXQ260" s="33"/>
      <c r="FXR260" s="33"/>
      <c r="FXS260" s="33"/>
      <c r="FXT260" s="35"/>
      <c r="FXU260" s="33"/>
      <c r="FXV260" s="33"/>
      <c r="FXW260" s="33"/>
      <c r="FXX260" s="33"/>
      <c r="FXY260" s="33"/>
      <c r="FXZ260" s="33"/>
      <c r="FYA260" s="33"/>
      <c r="FYB260" s="33"/>
      <c r="FYC260" s="33"/>
      <c r="FYD260" s="33"/>
      <c r="FYE260" s="33"/>
      <c r="FYF260" s="33"/>
      <c r="FYG260" s="33"/>
      <c r="FYH260" s="33"/>
      <c r="FYI260" s="33"/>
      <c r="FYJ260" s="33"/>
      <c r="FYK260" s="33"/>
      <c r="FYL260" s="33"/>
      <c r="FYM260" s="33"/>
      <c r="FYN260" s="35"/>
      <c r="FYO260" s="33"/>
      <c r="FYP260" s="33"/>
      <c r="FYQ260" s="33"/>
      <c r="FYR260" s="33"/>
      <c r="FYS260" s="33"/>
      <c r="FYT260" s="33"/>
      <c r="FYU260" s="33"/>
      <c r="FYV260" s="33"/>
      <c r="FYW260" s="33"/>
      <c r="FYX260" s="33"/>
      <c r="FYY260" s="33"/>
      <c r="FYZ260" s="33"/>
      <c r="FZA260" s="33"/>
      <c r="FZB260" s="33"/>
      <c r="FZC260" s="33"/>
      <c r="FZD260" s="33"/>
      <c r="FZE260" s="33"/>
      <c r="FZF260" s="33"/>
      <c r="FZG260" s="33"/>
      <c r="FZH260" s="35"/>
      <c r="FZI260" s="33"/>
      <c r="FZJ260" s="33"/>
      <c r="FZK260" s="33"/>
      <c r="FZL260" s="33"/>
      <c r="FZM260" s="33"/>
      <c r="FZN260" s="33"/>
      <c r="FZO260" s="33"/>
      <c r="FZP260" s="33"/>
      <c r="FZQ260" s="33"/>
      <c r="FZR260" s="33"/>
      <c r="FZS260" s="33"/>
      <c r="FZT260" s="33"/>
      <c r="FZU260" s="33"/>
      <c r="FZV260" s="33"/>
      <c r="FZW260" s="33"/>
      <c r="FZX260" s="33"/>
      <c r="FZY260" s="33"/>
      <c r="FZZ260" s="33"/>
      <c r="GAA260" s="33"/>
      <c r="GAB260" s="35"/>
      <c r="GAC260" s="33"/>
      <c r="GAD260" s="33"/>
      <c r="GAE260" s="33"/>
      <c r="GAF260" s="33"/>
      <c r="GAG260" s="33"/>
      <c r="GAH260" s="33"/>
      <c r="GAI260" s="33"/>
      <c r="GAJ260" s="33"/>
      <c r="GAK260" s="33"/>
      <c r="GAL260" s="33"/>
      <c r="GAM260" s="33"/>
      <c r="GAN260" s="33"/>
      <c r="GAO260" s="33"/>
      <c r="GAP260" s="33"/>
      <c r="GAQ260" s="33"/>
      <c r="GAR260" s="33"/>
      <c r="GAS260" s="33"/>
      <c r="GAT260" s="33"/>
      <c r="GAU260" s="33"/>
      <c r="GAV260" s="35"/>
      <c r="GAW260" s="33"/>
      <c r="GAX260" s="33"/>
      <c r="GAY260" s="33"/>
      <c r="GAZ260" s="33"/>
      <c r="GBA260" s="33"/>
      <c r="GBB260" s="33"/>
      <c r="GBC260" s="33"/>
      <c r="GBD260" s="33"/>
      <c r="GBE260" s="33"/>
      <c r="GBF260" s="33"/>
      <c r="GBG260" s="33"/>
      <c r="GBH260" s="33"/>
      <c r="GBI260" s="33"/>
      <c r="GBJ260" s="33"/>
      <c r="GBK260" s="33"/>
      <c r="GBL260" s="33"/>
      <c r="GBM260" s="33"/>
      <c r="GBN260" s="33"/>
      <c r="GBO260" s="33"/>
      <c r="GBP260" s="35"/>
      <c r="GBQ260" s="33"/>
      <c r="GBR260" s="33"/>
      <c r="GBS260" s="33"/>
      <c r="GBT260" s="33"/>
      <c r="GBU260" s="33"/>
      <c r="GBV260" s="33"/>
      <c r="GBW260" s="33"/>
      <c r="GBX260" s="33"/>
      <c r="GBY260" s="33"/>
      <c r="GBZ260" s="33"/>
      <c r="GCA260" s="33"/>
      <c r="GCB260" s="33"/>
      <c r="GCC260" s="33"/>
      <c r="GCD260" s="33"/>
      <c r="GCE260" s="33"/>
      <c r="GCF260" s="33"/>
      <c r="GCG260" s="33"/>
      <c r="GCH260" s="33"/>
      <c r="GCI260" s="33"/>
      <c r="GCJ260" s="35"/>
      <c r="GCK260" s="33"/>
      <c r="GCL260" s="33"/>
      <c r="GCM260" s="33"/>
      <c r="GCN260" s="33"/>
      <c r="GCO260" s="33"/>
      <c r="GCP260" s="33"/>
      <c r="GCQ260" s="33"/>
      <c r="GCR260" s="33"/>
      <c r="GCS260" s="33"/>
      <c r="GCT260" s="33"/>
      <c r="GCU260" s="33"/>
      <c r="GCV260" s="33"/>
      <c r="GCW260" s="33"/>
      <c r="GCX260" s="33"/>
      <c r="GCY260" s="33"/>
      <c r="GCZ260" s="33"/>
      <c r="GDA260" s="33"/>
      <c r="GDB260" s="33"/>
      <c r="GDC260" s="33"/>
      <c r="GDD260" s="35"/>
      <c r="GDE260" s="33"/>
      <c r="GDF260" s="33"/>
      <c r="GDG260" s="33"/>
      <c r="GDH260" s="33"/>
      <c r="GDI260" s="33"/>
      <c r="GDJ260" s="33"/>
      <c r="GDK260" s="33"/>
      <c r="GDL260" s="33"/>
      <c r="GDM260" s="33"/>
      <c r="GDN260" s="33"/>
      <c r="GDO260" s="33"/>
      <c r="GDP260" s="33"/>
      <c r="GDQ260" s="33"/>
      <c r="GDR260" s="33"/>
      <c r="GDS260" s="33"/>
      <c r="GDT260" s="33"/>
      <c r="GDU260" s="33"/>
      <c r="GDV260" s="33"/>
      <c r="GDW260" s="33"/>
      <c r="GDX260" s="35"/>
      <c r="GDY260" s="33"/>
      <c r="GDZ260" s="33"/>
      <c r="GEA260" s="33"/>
      <c r="GEB260" s="33"/>
      <c r="GEC260" s="33"/>
      <c r="GED260" s="33"/>
      <c r="GEE260" s="33"/>
      <c r="GEF260" s="33"/>
      <c r="GEG260" s="33"/>
      <c r="GEH260" s="33"/>
      <c r="GEI260" s="33"/>
      <c r="GEJ260" s="33"/>
      <c r="GEK260" s="33"/>
      <c r="GEL260" s="33"/>
      <c r="GEM260" s="33"/>
      <c r="GEN260" s="33"/>
      <c r="GEO260" s="33"/>
      <c r="GEP260" s="33"/>
      <c r="GEQ260" s="33"/>
      <c r="GER260" s="35"/>
      <c r="GES260" s="33"/>
      <c r="GET260" s="33"/>
      <c r="GEU260" s="33"/>
      <c r="GEV260" s="33"/>
      <c r="GEW260" s="33"/>
      <c r="GEX260" s="33"/>
      <c r="GEY260" s="33"/>
      <c r="GEZ260" s="33"/>
      <c r="GFA260" s="33"/>
      <c r="GFB260" s="33"/>
      <c r="GFC260" s="33"/>
      <c r="GFD260" s="33"/>
      <c r="GFE260" s="33"/>
      <c r="GFF260" s="33"/>
      <c r="GFG260" s="33"/>
      <c r="GFH260" s="33"/>
      <c r="GFI260" s="33"/>
      <c r="GFJ260" s="33"/>
      <c r="GFK260" s="33"/>
      <c r="GFL260" s="35"/>
      <c r="GFM260" s="33"/>
      <c r="GFN260" s="33"/>
      <c r="GFO260" s="33"/>
      <c r="GFP260" s="33"/>
      <c r="GFQ260" s="33"/>
      <c r="GFR260" s="33"/>
      <c r="GFS260" s="33"/>
      <c r="GFT260" s="33"/>
      <c r="GFU260" s="33"/>
      <c r="GFV260" s="33"/>
      <c r="GFW260" s="33"/>
      <c r="GFX260" s="33"/>
      <c r="GFY260" s="33"/>
      <c r="GFZ260" s="33"/>
      <c r="GGA260" s="33"/>
      <c r="GGB260" s="33"/>
      <c r="GGC260" s="33"/>
      <c r="GGD260" s="33"/>
      <c r="GGE260" s="33"/>
      <c r="GGF260" s="35"/>
      <c r="GGG260" s="33"/>
      <c r="GGH260" s="33"/>
      <c r="GGI260" s="33"/>
      <c r="GGJ260" s="33"/>
      <c r="GGK260" s="33"/>
      <c r="GGL260" s="33"/>
      <c r="GGM260" s="33"/>
      <c r="GGN260" s="33"/>
      <c r="GGO260" s="33"/>
      <c r="GGP260" s="33"/>
      <c r="GGQ260" s="33"/>
      <c r="GGR260" s="33"/>
      <c r="GGS260" s="33"/>
      <c r="GGT260" s="33"/>
      <c r="GGU260" s="33"/>
      <c r="GGV260" s="33"/>
      <c r="GGW260" s="33"/>
      <c r="GGX260" s="33"/>
      <c r="GGY260" s="33"/>
      <c r="GGZ260" s="35"/>
      <c r="GHA260" s="33"/>
      <c r="GHB260" s="33"/>
      <c r="GHC260" s="33"/>
      <c r="GHD260" s="33"/>
      <c r="GHE260" s="33"/>
      <c r="GHF260" s="33"/>
      <c r="GHG260" s="33"/>
      <c r="GHH260" s="33"/>
      <c r="GHI260" s="33"/>
      <c r="GHJ260" s="33"/>
      <c r="GHK260" s="33"/>
      <c r="GHL260" s="33"/>
      <c r="GHM260" s="33"/>
      <c r="GHN260" s="33"/>
      <c r="GHO260" s="33"/>
      <c r="GHP260" s="33"/>
      <c r="GHQ260" s="33"/>
      <c r="GHR260" s="33"/>
      <c r="GHS260" s="33"/>
      <c r="GHT260" s="35"/>
      <c r="GHU260" s="33"/>
      <c r="GHV260" s="33"/>
      <c r="GHW260" s="33"/>
      <c r="GHX260" s="33"/>
      <c r="GHY260" s="33"/>
      <c r="GHZ260" s="33"/>
      <c r="GIA260" s="33"/>
      <c r="GIB260" s="33"/>
      <c r="GIC260" s="33"/>
      <c r="GID260" s="33"/>
      <c r="GIE260" s="33"/>
      <c r="GIF260" s="33"/>
      <c r="GIG260" s="33"/>
      <c r="GIH260" s="33"/>
      <c r="GII260" s="33"/>
      <c r="GIJ260" s="33"/>
      <c r="GIK260" s="33"/>
      <c r="GIL260" s="33"/>
      <c r="GIM260" s="33"/>
      <c r="GIN260" s="35"/>
      <c r="GIO260" s="33"/>
      <c r="GIP260" s="33"/>
      <c r="GIQ260" s="33"/>
      <c r="GIR260" s="33"/>
      <c r="GIS260" s="33"/>
      <c r="GIT260" s="33"/>
      <c r="GIU260" s="33"/>
      <c r="GIV260" s="33"/>
      <c r="GIW260" s="33"/>
      <c r="GIX260" s="33"/>
      <c r="GIY260" s="33"/>
      <c r="GIZ260" s="33"/>
      <c r="GJA260" s="33"/>
      <c r="GJB260" s="33"/>
      <c r="GJC260" s="33"/>
      <c r="GJD260" s="33"/>
      <c r="GJE260" s="33"/>
      <c r="GJF260" s="33"/>
      <c r="GJG260" s="33"/>
      <c r="GJH260" s="35"/>
      <c r="GJI260" s="33"/>
      <c r="GJJ260" s="33"/>
      <c r="GJK260" s="33"/>
      <c r="GJL260" s="33"/>
      <c r="GJM260" s="33"/>
      <c r="GJN260" s="33"/>
      <c r="GJO260" s="33"/>
      <c r="GJP260" s="33"/>
      <c r="GJQ260" s="33"/>
      <c r="GJR260" s="33"/>
      <c r="GJS260" s="33"/>
      <c r="GJT260" s="33"/>
      <c r="GJU260" s="33"/>
      <c r="GJV260" s="33"/>
      <c r="GJW260" s="33"/>
      <c r="GJX260" s="33"/>
      <c r="GJY260" s="33"/>
      <c r="GJZ260" s="33"/>
      <c r="GKA260" s="33"/>
      <c r="GKB260" s="35"/>
      <c r="GKC260" s="33"/>
      <c r="GKD260" s="33"/>
      <c r="GKE260" s="33"/>
      <c r="GKF260" s="33"/>
      <c r="GKG260" s="33"/>
      <c r="GKH260" s="33"/>
      <c r="GKI260" s="33"/>
      <c r="GKJ260" s="33"/>
      <c r="GKK260" s="33"/>
      <c r="GKL260" s="33"/>
      <c r="GKM260" s="33"/>
      <c r="GKN260" s="33"/>
      <c r="GKO260" s="33"/>
      <c r="GKP260" s="33"/>
      <c r="GKQ260" s="33"/>
      <c r="GKR260" s="33"/>
      <c r="GKS260" s="33"/>
      <c r="GKT260" s="33"/>
      <c r="GKU260" s="33"/>
      <c r="GKV260" s="35"/>
      <c r="GKW260" s="33"/>
      <c r="GKX260" s="33"/>
      <c r="GKY260" s="33"/>
      <c r="GKZ260" s="33"/>
      <c r="GLA260" s="33"/>
      <c r="GLB260" s="33"/>
      <c r="GLC260" s="33"/>
      <c r="GLD260" s="33"/>
      <c r="GLE260" s="33"/>
      <c r="GLF260" s="33"/>
      <c r="GLG260" s="33"/>
      <c r="GLH260" s="33"/>
      <c r="GLI260" s="33"/>
      <c r="GLJ260" s="33"/>
      <c r="GLK260" s="33"/>
      <c r="GLL260" s="33"/>
      <c r="GLM260" s="33"/>
      <c r="GLN260" s="33"/>
      <c r="GLO260" s="33"/>
      <c r="GLP260" s="35"/>
      <c r="GLQ260" s="33"/>
      <c r="GLR260" s="33"/>
      <c r="GLS260" s="33"/>
      <c r="GLT260" s="33"/>
      <c r="GLU260" s="33"/>
      <c r="GLV260" s="33"/>
      <c r="GLW260" s="33"/>
      <c r="GLX260" s="33"/>
      <c r="GLY260" s="33"/>
      <c r="GLZ260" s="33"/>
      <c r="GMA260" s="33"/>
      <c r="GMB260" s="33"/>
      <c r="GMC260" s="33"/>
      <c r="GMD260" s="33"/>
      <c r="GME260" s="33"/>
      <c r="GMF260" s="33"/>
      <c r="GMG260" s="33"/>
      <c r="GMH260" s="33"/>
      <c r="GMI260" s="33"/>
      <c r="GMJ260" s="35"/>
      <c r="GMK260" s="33"/>
      <c r="GML260" s="33"/>
      <c r="GMM260" s="33"/>
      <c r="GMN260" s="33"/>
      <c r="GMO260" s="33"/>
      <c r="GMP260" s="33"/>
      <c r="GMQ260" s="33"/>
      <c r="GMR260" s="33"/>
      <c r="GMS260" s="33"/>
      <c r="GMT260" s="33"/>
      <c r="GMU260" s="33"/>
      <c r="GMV260" s="33"/>
      <c r="GMW260" s="33"/>
      <c r="GMX260" s="33"/>
      <c r="GMY260" s="33"/>
      <c r="GMZ260" s="33"/>
      <c r="GNA260" s="33"/>
      <c r="GNB260" s="33"/>
      <c r="GNC260" s="33"/>
      <c r="GND260" s="35"/>
      <c r="GNE260" s="33"/>
      <c r="GNF260" s="33"/>
      <c r="GNG260" s="33"/>
      <c r="GNH260" s="33"/>
      <c r="GNI260" s="33"/>
      <c r="GNJ260" s="33"/>
      <c r="GNK260" s="33"/>
      <c r="GNL260" s="33"/>
      <c r="GNM260" s="33"/>
      <c r="GNN260" s="33"/>
      <c r="GNO260" s="33"/>
      <c r="GNP260" s="33"/>
      <c r="GNQ260" s="33"/>
      <c r="GNR260" s="33"/>
      <c r="GNS260" s="33"/>
      <c r="GNT260" s="33"/>
      <c r="GNU260" s="33"/>
      <c r="GNV260" s="33"/>
      <c r="GNW260" s="33"/>
      <c r="GNX260" s="35"/>
      <c r="GNY260" s="33"/>
      <c r="GNZ260" s="33"/>
      <c r="GOA260" s="33"/>
      <c r="GOB260" s="33"/>
      <c r="GOC260" s="33"/>
      <c r="GOD260" s="33"/>
      <c r="GOE260" s="33"/>
      <c r="GOF260" s="33"/>
      <c r="GOG260" s="33"/>
      <c r="GOH260" s="33"/>
      <c r="GOI260" s="33"/>
      <c r="GOJ260" s="33"/>
      <c r="GOK260" s="33"/>
      <c r="GOL260" s="33"/>
      <c r="GOM260" s="33"/>
      <c r="GON260" s="33"/>
      <c r="GOO260" s="33"/>
      <c r="GOP260" s="33"/>
      <c r="GOQ260" s="33"/>
      <c r="GOR260" s="35"/>
      <c r="GOS260" s="33"/>
      <c r="GOT260" s="33"/>
      <c r="GOU260" s="33"/>
      <c r="GOV260" s="33"/>
      <c r="GOW260" s="33"/>
      <c r="GOX260" s="33"/>
      <c r="GOY260" s="33"/>
      <c r="GOZ260" s="33"/>
      <c r="GPA260" s="33"/>
      <c r="GPB260" s="33"/>
      <c r="GPC260" s="33"/>
      <c r="GPD260" s="33"/>
      <c r="GPE260" s="33"/>
      <c r="GPF260" s="33"/>
      <c r="GPG260" s="33"/>
      <c r="GPH260" s="33"/>
      <c r="GPI260" s="33"/>
      <c r="GPJ260" s="33"/>
      <c r="GPK260" s="33"/>
      <c r="GPL260" s="35"/>
      <c r="GPM260" s="33"/>
      <c r="GPN260" s="33"/>
      <c r="GPO260" s="33"/>
      <c r="GPP260" s="33"/>
      <c r="GPQ260" s="33"/>
      <c r="GPR260" s="33"/>
      <c r="GPS260" s="33"/>
      <c r="GPT260" s="33"/>
      <c r="GPU260" s="33"/>
      <c r="GPV260" s="33"/>
      <c r="GPW260" s="33"/>
      <c r="GPX260" s="33"/>
      <c r="GPY260" s="33"/>
      <c r="GPZ260" s="33"/>
      <c r="GQA260" s="33"/>
      <c r="GQB260" s="33"/>
      <c r="GQC260" s="33"/>
      <c r="GQD260" s="33"/>
      <c r="GQE260" s="33"/>
      <c r="GQF260" s="35"/>
      <c r="GQG260" s="33"/>
      <c r="GQH260" s="33"/>
      <c r="GQI260" s="33"/>
      <c r="GQJ260" s="33"/>
      <c r="GQK260" s="33"/>
      <c r="GQL260" s="33"/>
      <c r="GQM260" s="33"/>
      <c r="GQN260" s="33"/>
      <c r="GQO260" s="33"/>
      <c r="GQP260" s="33"/>
      <c r="GQQ260" s="33"/>
      <c r="GQR260" s="33"/>
      <c r="GQS260" s="33"/>
      <c r="GQT260" s="33"/>
      <c r="GQU260" s="33"/>
      <c r="GQV260" s="33"/>
      <c r="GQW260" s="33"/>
      <c r="GQX260" s="33"/>
      <c r="GQY260" s="33"/>
      <c r="GQZ260" s="35"/>
      <c r="GRA260" s="33"/>
      <c r="GRB260" s="33"/>
      <c r="GRC260" s="33"/>
      <c r="GRD260" s="33"/>
      <c r="GRE260" s="33"/>
      <c r="GRF260" s="33"/>
      <c r="GRG260" s="33"/>
      <c r="GRH260" s="33"/>
      <c r="GRI260" s="33"/>
      <c r="GRJ260" s="33"/>
      <c r="GRK260" s="33"/>
      <c r="GRL260" s="33"/>
      <c r="GRM260" s="33"/>
      <c r="GRN260" s="33"/>
      <c r="GRO260" s="33"/>
      <c r="GRP260" s="33"/>
      <c r="GRQ260" s="33"/>
      <c r="GRR260" s="33"/>
      <c r="GRS260" s="33"/>
      <c r="GRT260" s="35"/>
      <c r="GRU260" s="33"/>
      <c r="GRV260" s="33"/>
      <c r="GRW260" s="33"/>
      <c r="GRX260" s="33"/>
      <c r="GRY260" s="33"/>
      <c r="GRZ260" s="33"/>
      <c r="GSA260" s="33"/>
      <c r="GSB260" s="33"/>
      <c r="GSC260" s="33"/>
      <c r="GSD260" s="33"/>
      <c r="GSE260" s="33"/>
      <c r="GSF260" s="33"/>
      <c r="GSG260" s="33"/>
      <c r="GSH260" s="33"/>
      <c r="GSI260" s="33"/>
      <c r="GSJ260" s="33"/>
      <c r="GSK260" s="33"/>
      <c r="GSL260" s="33"/>
      <c r="GSM260" s="33"/>
      <c r="GSN260" s="35"/>
      <c r="GSO260" s="33"/>
      <c r="GSP260" s="33"/>
      <c r="GSQ260" s="33"/>
      <c r="GSR260" s="33"/>
      <c r="GSS260" s="33"/>
      <c r="GST260" s="33"/>
      <c r="GSU260" s="33"/>
      <c r="GSV260" s="33"/>
      <c r="GSW260" s="33"/>
      <c r="GSX260" s="33"/>
      <c r="GSY260" s="33"/>
      <c r="GSZ260" s="33"/>
      <c r="GTA260" s="33"/>
      <c r="GTB260" s="33"/>
      <c r="GTC260" s="33"/>
      <c r="GTD260" s="33"/>
      <c r="GTE260" s="33"/>
      <c r="GTF260" s="33"/>
      <c r="GTG260" s="33"/>
      <c r="GTH260" s="35"/>
      <c r="GTI260" s="33"/>
      <c r="GTJ260" s="33"/>
      <c r="GTK260" s="33"/>
      <c r="GTL260" s="33"/>
      <c r="GTM260" s="33"/>
      <c r="GTN260" s="33"/>
      <c r="GTO260" s="33"/>
      <c r="GTP260" s="33"/>
      <c r="GTQ260" s="33"/>
      <c r="GTR260" s="33"/>
      <c r="GTS260" s="33"/>
      <c r="GTT260" s="33"/>
      <c r="GTU260" s="33"/>
      <c r="GTV260" s="33"/>
      <c r="GTW260" s="33"/>
      <c r="GTX260" s="33"/>
      <c r="GTY260" s="33"/>
      <c r="GTZ260" s="33"/>
      <c r="GUA260" s="33"/>
      <c r="GUB260" s="35"/>
      <c r="GUC260" s="33"/>
      <c r="GUD260" s="33"/>
      <c r="GUE260" s="33"/>
      <c r="GUF260" s="33"/>
      <c r="GUG260" s="33"/>
      <c r="GUH260" s="33"/>
      <c r="GUI260" s="33"/>
      <c r="GUJ260" s="33"/>
      <c r="GUK260" s="33"/>
      <c r="GUL260" s="33"/>
      <c r="GUM260" s="33"/>
      <c r="GUN260" s="33"/>
      <c r="GUO260" s="33"/>
      <c r="GUP260" s="33"/>
      <c r="GUQ260" s="33"/>
      <c r="GUR260" s="33"/>
      <c r="GUS260" s="33"/>
      <c r="GUT260" s="33"/>
      <c r="GUU260" s="33"/>
      <c r="GUV260" s="35"/>
      <c r="GUW260" s="33"/>
      <c r="GUX260" s="33"/>
      <c r="GUY260" s="33"/>
      <c r="GUZ260" s="33"/>
      <c r="GVA260" s="33"/>
      <c r="GVB260" s="33"/>
      <c r="GVC260" s="33"/>
      <c r="GVD260" s="33"/>
      <c r="GVE260" s="33"/>
      <c r="GVF260" s="33"/>
      <c r="GVG260" s="33"/>
      <c r="GVH260" s="33"/>
      <c r="GVI260" s="33"/>
      <c r="GVJ260" s="33"/>
      <c r="GVK260" s="33"/>
      <c r="GVL260" s="33"/>
      <c r="GVM260" s="33"/>
      <c r="GVN260" s="33"/>
      <c r="GVO260" s="33"/>
      <c r="GVP260" s="35"/>
      <c r="GVQ260" s="33"/>
      <c r="GVR260" s="33"/>
      <c r="GVS260" s="33"/>
      <c r="GVT260" s="33"/>
      <c r="GVU260" s="33"/>
      <c r="GVV260" s="33"/>
      <c r="GVW260" s="33"/>
      <c r="GVX260" s="33"/>
      <c r="GVY260" s="33"/>
      <c r="GVZ260" s="33"/>
      <c r="GWA260" s="33"/>
      <c r="GWB260" s="33"/>
      <c r="GWC260" s="33"/>
      <c r="GWD260" s="33"/>
      <c r="GWE260" s="33"/>
      <c r="GWF260" s="33"/>
      <c r="GWG260" s="33"/>
      <c r="GWH260" s="33"/>
      <c r="GWI260" s="33"/>
      <c r="GWJ260" s="35"/>
      <c r="GWK260" s="33"/>
      <c r="GWL260" s="33"/>
      <c r="GWM260" s="33"/>
      <c r="GWN260" s="33"/>
      <c r="GWO260" s="33"/>
      <c r="GWP260" s="33"/>
      <c r="GWQ260" s="33"/>
      <c r="GWR260" s="33"/>
      <c r="GWS260" s="33"/>
      <c r="GWT260" s="33"/>
      <c r="GWU260" s="33"/>
      <c r="GWV260" s="33"/>
      <c r="GWW260" s="33"/>
      <c r="GWX260" s="33"/>
      <c r="GWY260" s="33"/>
      <c r="GWZ260" s="33"/>
      <c r="GXA260" s="33"/>
      <c r="GXB260" s="33"/>
      <c r="GXC260" s="33"/>
      <c r="GXD260" s="35"/>
      <c r="GXE260" s="33"/>
      <c r="GXF260" s="33"/>
      <c r="GXG260" s="33"/>
      <c r="GXH260" s="33"/>
      <c r="GXI260" s="33"/>
      <c r="GXJ260" s="33"/>
      <c r="GXK260" s="33"/>
      <c r="GXL260" s="33"/>
      <c r="GXM260" s="33"/>
      <c r="GXN260" s="33"/>
      <c r="GXO260" s="33"/>
      <c r="GXP260" s="33"/>
      <c r="GXQ260" s="33"/>
      <c r="GXR260" s="33"/>
      <c r="GXS260" s="33"/>
      <c r="GXT260" s="33"/>
      <c r="GXU260" s="33"/>
      <c r="GXV260" s="33"/>
      <c r="GXW260" s="33"/>
      <c r="GXX260" s="35"/>
      <c r="GXY260" s="33"/>
      <c r="GXZ260" s="33"/>
      <c r="GYA260" s="33"/>
      <c r="GYB260" s="33"/>
      <c r="GYC260" s="33"/>
      <c r="GYD260" s="33"/>
      <c r="GYE260" s="33"/>
      <c r="GYF260" s="33"/>
      <c r="GYG260" s="33"/>
      <c r="GYH260" s="33"/>
      <c r="GYI260" s="33"/>
      <c r="GYJ260" s="33"/>
      <c r="GYK260" s="33"/>
      <c r="GYL260" s="33"/>
      <c r="GYM260" s="33"/>
      <c r="GYN260" s="33"/>
      <c r="GYO260" s="33"/>
      <c r="GYP260" s="33"/>
      <c r="GYQ260" s="33"/>
      <c r="GYR260" s="35"/>
      <c r="GYS260" s="33"/>
      <c r="GYT260" s="33"/>
      <c r="GYU260" s="33"/>
      <c r="GYV260" s="33"/>
      <c r="GYW260" s="33"/>
      <c r="GYX260" s="33"/>
      <c r="GYY260" s="33"/>
      <c r="GYZ260" s="33"/>
      <c r="GZA260" s="33"/>
      <c r="GZB260" s="33"/>
      <c r="GZC260" s="33"/>
      <c r="GZD260" s="33"/>
      <c r="GZE260" s="33"/>
      <c r="GZF260" s="33"/>
      <c r="GZG260" s="33"/>
      <c r="GZH260" s="33"/>
      <c r="GZI260" s="33"/>
      <c r="GZJ260" s="33"/>
      <c r="GZK260" s="33"/>
      <c r="GZL260" s="35"/>
      <c r="GZM260" s="33"/>
      <c r="GZN260" s="33"/>
      <c r="GZO260" s="33"/>
      <c r="GZP260" s="33"/>
      <c r="GZQ260" s="33"/>
      <c r="GZR260" s="33"/>
      <c r="GZS260" s="33"/>
      <c r="GZT260" s="33"/>
      <c r="GZU260" s="33"/>
      <c r="GZV260" s="33"/>
      <c r="GZW260" s="33"/>
      <c r="GZX260" s="33"/>
      <c r="GZY260" s="33"/>
      <c r="GZZ260" s="33"/>
      <c r="HAA260" s="33"/>
      <c r="HAB260" s="33"/>
      <c r="HAC260" s="33"/>
      <c r="HAD260" s="33"/>
      <c r="HAE260" s="33"/>
      <c r="HAF260" s="35"/>
      <c r="HAG260" s="33"/>
      <c r="HAH260" s="33"/>
      <c r="HAI260" s="33"/>
      <c r="HAJ260" s="33"/>
      <c r="HAK260" s="33"/>
      <c r="HAL260" s="33"/>
      <c r="HAM260" s="33"/>
      <c r="HAN260" s="33"/>
      <c r="HAO260" s="33"/>
      <c r="HAP260" s="33"/>
      <c r="HAQ260" s="33"/>
      <c r="HAR260" s="33"/>
      <c r="HAS260" s="33"/>
      <c r="HAT260" s="33"/>
      <c r="HAU260" s="33"/>
      <c r="HAV260" s="33"/>
      <c r="HAW260" s="33"/>
      <c r="HAX260" s="33"/>
      <c r="HAY260" s="33"/>
      <c r="HAZ260" s="35"/>
      <c r="HBA260" s="33"/>
      <c r="HBB260" s="33"/>
      <c r="HBC260" s="33"/>
      <c r="HBD260" s="33"/>
      <c r="HBE260" s="33"/>
      <c r="HBF260" s="33"/>
      <c r="HBG260" s="33"/>
      <c r="HBH260" s="33"/>
      <c r="HBI260" s="33"/>
      <c r="HBJ260" s="33"/>
      <c r="HBK260" s="33"/>
      <c r="HBL260" s="33"/>
      <c r="HBM260" s="33"/>
      <c r="HBN260" s="33"/>
      <c r="HBO260" s="33"/>
      <c r="HBP260" s="33"/>
      <c r="HBQ260" s="33"/>
      <c r="HBR260" s="33"/>
      <c r="HBS260" s="33"/>
      <c r="HBT260" s="35"/>
      <c r="HBU260" s="33"/>
      <c r="HBV260" s="33"/>
      <c r="HBW260" s="33"/>
      <c r="HBX260" s="33"/>
      <c r="HBY260" s="33"/>
      <c r="HBZ260" s="33"/>
      <c r="HCA260" s="33"/>
      <c r="HCB260" s="33"/>
      <c r="HCC260" s="33"/>
      <c r="HCD260" s="33"/>
      <c r="HCE260" s="33"/>
      <c r="HCF260" s="33"/>
      <c r="HCG260" s="33"/>
      <c r="HCH260" s="33"/>
      <c r="HCI260" s="33"/>
      <c r="HCJ260" s="33"/>
      <c r="HCK260" s="33"/>
      <c r="HCL260" s="33"/>
      <c r="HCM260" s="33"/>
      <c r="HCN260" s="35"/>
      <c r="HCO260" s="33"/>
      <c r="HCP260" s="33"/>
      <c r="HCQ260" s="33"/>
      <c r="HCR260" s="33"/>
      <c r="HCS260" s="33"/>
      <c r="HCT260" s="33"/>
      <c r="HCU260" s="33"/>
      <c r="HCV260" s="33"/>
      <c r="HCW260" s="33"/>
      <c r="HCX260" s="33"/>
      <c r="HCY260" s="33"/>
      <c r="HCZ260" s="33"/>
      <c r="HDA260" s="33"/>
      <c r="HDB260" s="33"/>
      <c r="HDC260" s="33"/>
      <c r="HDD260" s="33"/>
      <c r="HDE260" s="33"/>
      <c r="HDF260" s="33"/>
      <c r="HDG260" s="33"/>
      <c r="HDH260" s="35"/>
      <c r="HDI260" s="33"/>
      <c r="HDJ260" s="33"/>
      <c r="HDK260" s="33"/>
      <c r="HDL260" s="33"/>
      <c r="HDM260" s="33"/>
      <c r="HDN260" s="33"/>
      <c r="HDO260" s="33"/>
      <c r="HDP260" s="33"/>
      <c r="HDQ260" s="33"/>
      <c r="HDR260" s="33"/>
      <c r="HDS260" s="33"/>
      <c r="HDT260" s="33"/>
      <c r="HDU260" s="33"/>
      <c r="HDV260" s="33"/>
      <c r="HDW260" s="33"/>
      <c r="HDX260" s="33"/>
      <c r="HDY260" s="33"/>
      <c r="HDZ260" s="33"/>
      <c r="HEA260" s="33"/>
      <c r="HEB260" s="35"/>
      <c r="HEC260" s="33"/>
      <c r="HED260" s="33"/>
      <c r="HEE260" s="33"/>
      <c r="HEF260" s="33"/>
      <c r="HEG260" s="33"/>
      <c r="HEH260" s="33"/>
      <c r="HEI260" s="33"/>
      <c r="HEJ260" s="33"/>
      <c r="HEK260" s="33"/>
      <c r="HEL260" s="33"/>
      <c r="HEM260" s="33"/>
      <c r="HEN260" s="33"/>
      <c r="HEO260" s="33"/>
      <c r="HEP260" s="33"/>
      <c r="HEQ260" s="33"/>
      <c r="HER260" s="33"/>
      <c r="HES260" s="33"/>
      <c r="HET260" s="33"/>
      <c r="HEU260" s="33"/>
      <c r="HEV260" s="35"/>
      <c r="HEW260" s="33"/>
      <c r="HEX260" s="33"/>
      <c r="HEY260" s="33"/>
      <c r="HEZ260" s="33"/>
      <c r="HFA260" s="33"/>
      <c r="HFB260" s="33"/>
      <c r="HFC260" s="33"/>
      <c r="HFD260" s="33"/>
      <c r="HFE260" s="33"/>
      <c r="HFF260" s="33"/>
      <c r="HFG260" s="33"/>
      <c r="HFH260" s="33"/>
      <c r="HFI260" s="33"/>
      <c r="HFJ260" s="33"/>
      <c r="HFK260" s="33"/>
      <c r="HFL260" s="33"/>
      <c r="HFM260" s="33"/>
      <c r="HFN260" s="33"/>
      <c r="HFO260" s="33"/>
      <c r="HFP260" s="35"/>
      <c r="HFQ260" s="33"/>
      <c r="HFR260" s="33"/>
      <c r="HFS260" s="33"/>
      <c r="HFT260" s="33"/>
      <c r="HFU260" s="33"/>
      <c r="HFV260" s="33"/>
      <c r="HFW260" s="33"/>
      <c r="HFX260" s="33"/>
      <c r="HFY260" s="33"/>
      <c r="HFZ260" s="33"/>
      <c r="HGA260" s="33"/>
      <c r="HGB260" s="33"/>
      <c r="HGC260" s="33"/>
      <c r="HGD260" s="33"/>
      <c r="HGE260" s="33"/>
      <c r="HGF260" s="33"/>
      <c r="HGG260" s="33"/>
      <c r="HGH260" s="33"/>
      <c r="HGI260" s="33"/>
      <c r="HGJ260" s="35"/>
      <c r="HGK260" s="33"/>
      <c r="HGL260" s="33"/>
      <c r="HGM260" s="33"/>
      <c r="HGN260" s="33"/>
      <c r="HGO260" s="33"/>
      <c r="HGP260" s="33"/>
      <c r="HGQ260" s="33"/>
      <c r="HGR260" s="33"/>
      <c r="HGS260" s="33"/>
      <c r="HGT260" s="33"/>
      <c r="HGU260" s="33"/>
      <c r="HGV260" s="33"/>
      <c r="HGW260" s="33"/>
      <c r="HGX260" s="33"/>
      <c r="HGY260" s="33"/>
      <c r="HGZ260" s="33"/>
      <c r="HHA260" s="33"/>
      <c r="HHB260" s="33"/>
      <c r="HHC260" s="33"/>
      <c r="HHD260" s="35"/>
      <c r="HHE260" s="33"/>
      <c r="HHF260" s="33"/>
      <c r="HHG260" s="33"/>
      <c r="HHH260" s="33"/>
      <c r="HHI260" s="33"/>
      <c r="HHJ260" s="33"/>
      <c r="HHK260" s="33"/>
      <c r="HHL260" s="33"/>
      <c r="HHM260" s="33"/>
      <c r="HHN260" s="33"/>
      <c r="HHO260" s="33"/>
      <c r="HHP260" s="33"/>
      <c r="HHQ260" s="33"/>
      <c r="HHR260" s="33"/>
      <c r="HHS260" s="33"/>
      <c r="HHT260" s="33"/>
      <c r="HHU260" s="33"/>
      <c r="HHV260" s="33"/>
      <c r="HHW260" s="33"/>
      <c r="HHX260" s="35"/>
      <c r="HHY260" s="33"/>
      <c r="HHZ260" s="33"/>
      <c r="HIA260" s="33"/>
      <c r="HIB260" s="33"/>
      <c r="HIC260" s="33"/>
      <c r="HID260" s="33"/>
      <c r="HIE260" s="33"/>
      <c r="HIF260" s="33"/>
      <c r="HIG260" s="33"/>
      <c r="HIH260" s="33"/>
      <c r="HII260" s="33"/>
      <c r="HIJ260" s="33"/>
      <c r="HIK260" s="33"/>
      <c r="HIL260" s="33"/>
      <c r="HIM260" s="33"/>
      <c r="HIN260" s="33"/>
      <c r="HIO260" s="33"/>
      <c r="HIP260" s="33"/>
      <c r="HIQ260" s="33"/>
      <c r="HIR260" s="35"/>
      <c r="HIS260" s="33"/>
      <c r="HIT260" s="33"/>
      <c r="HIU260" s="33"/>
      <c r="HIV260" s="33"/>
      <c r="HIW260" s="33"/>
      <c r="HIX260" s="33"/>
      <c r="HIY260" s="33"/>
      <c r="HIZ260" s="33"/>
      <c r="HJA260" s="33"/>
      <c r="HJB260" s="33"/>
      <c r="HJC260" s="33"/>
      <c r="HJD260" s="33"/>
      <c r="HJE260" s="33"/>
      <c r="HJF260" s="33"/>
      <c r="HJG260" s="33"/>
      <c r="HJH260" s="33"/>
      <c r="HJI260" s="33"/>
      <c r="HJJ260" s="33"/>
      <c r="HJK260" s="33"/>
      <c r="HJL260" s="35"/>
      <c r="HJM260" s="33"/>
      <c r="HJN260" s="33"/>
      <c r="HJO260" s="33"/>
      <c r="HJP260" s="33"/>
      <c r="HJQ260" s="33"/>
      <c r="HJR260" s="33"/>
      <c r="HJS260" s="33"/>
      <c r="HJT260" s="33"/>
      <c r="HJU260" s="33"/>
      <c r="HJV260" s="33"/>
      <c r="HJW260" s="33"/>
      <c r="HJX260" s="33"/>
      <c r="HJY260" s="33"/>
      <c r="HJZ260" s="33"/>
      <c r="HKA260" s="33"/>
      <c r="HKB260" s="33"/>
      <c r="HKC260" s="33"/>
      <c r="HKD260" s="33"/>
      <c r="HKE260" s="33"/>
      <c r="HKF260" s="35"/>
      <c r="HKG260" s="33"/>
      <c r="HKH260" s="33"/>
      <c r="HKI260" s="33"/>
      <c r="HKJ260" s="33"/>
      <c r="HKK260" s="33"/>
      <c r="HKL260" s="33"/>
      <c r="HKM260" s="33"/>
      <c r="HKN260" s="33"/>
      <c r="HKO260" s="33"/>
      <c r="HKP260" s="33"/>
      <c r="HKQ260" s="33"/>
      <c r="HKR260" s="33"/>
      <c r="HKS260" s="33"/>
      <c r="HKT260" s="33"/>
      <c r="HKU260" s="33"/>
      <c r="HKV260" s="33"/>
      <c r="HKW260" s="33"/>
      <c r="HKX260" s="33"/>
      <c r="HKY260" s="33"/>
      <c r="HKZ260" s="35"/>
      <c r="HLA260" s="33"/>
      <c r="HLB260" s="33"/>
      <c r="HLC260" s="33"/>
      <c r="HLD260" s="33"/>
      <c r="HLE260" s="33"/>
      <c r="HLF260" s="33"/>
      <c r="HLG260" s="33"/>
      <c r="HLH260" s="33"/>
      <c r="HLI260" s="33"/>
      <c r="HLJ260" s="33"/>
      <c r="HLK260" s="33"/>
      <c r="HLL260" s="33"/>
      <c r="HLM260" s="33"/>
      <c r="HLN260" s="33"/>
      <c r="HLO260" s="33"/>
      <c r="HLP260" s="33"/>
      <c r="HLQ260" s="33"/>
      <c r="HLR260" s="33"/>
      <c r="HLS260" s="33"/>
      <c r="HLT260" s="35"/>
      <c r="HLU260" s="33"/>
      <c r="HLV260" s="33"/>
      <c r="HLW260" s="33"/>
      <c r="HLX260" s="33"/>
      <c r="HLY260" s="33"/>
      <c r="HLZ260" s="33"/>
      <c r="HMA260" s="33"/>
      <c r="HMB260" s="33"/>
      <c r="HMC260" s="33"/>
      <c r="HMD260" s="33"/>
      <c r="HME260" s="33"/>
      <c r="HMF260" s="33"/>
      <c r="HMG260" s="33"/>
      <c r="HMH260" s="33"/>
      <c r="HMI260" s="33"/>
      <c r="HMJ260" s="33"/>
      <c r="HMK260" s="33"/>
      <c r="HML260" s="33"/>
      <c r="HMM260" s="33"/>
      <c r="HMN260" s="35"/>
      <c r="HMO260" s="33"/>
      <c r="HMP260" s="33"/>
      <c r="HMQ260" s="33"/>
      <c r="HMR260" s="33"/>
      <c r="HMS260" s="33"/>
      <c r="HMT260" s="33"/>
      <c r="HMU260" s="33"/>
      <c r="HMV260" s="33"/>
      <c r="HMW260" s="33"/>
      <c r="HMX260" s="33"/>
      <c r="HMY260" s="33"/>
      <c r="HMZ260" s="33"/>
      <c r="HNA260" s="33"/>
      <c r="HNB260" s="33"/>
      <c r="HNC260" s="33"/>
      <c r="HND260" s="33"/>
      <c r="HNE260" s="33"/>
      <c r="HNF260" s="33"/>
      <c r="HNG260" s="33"/>
      <c r="HNH260" s="35"/>
      <c r="HNI260" s="33"/>
      <c r="HNJ260" s="33"/>
      <c r="HNK260" s="33"/>
      <c r="HNL260" s="33"/>
      <c r="HNM260" s="33"/>
      <c r="HNN260" s="33"/>
      <c r="HNO260" s="33"/>
      <c r="HNP260" s="33"/>
      <c r="HNQ260" s="33"/>
      <c r="HNR260" s="33"/>
      <c r="HNS260" s="33"/>
      <c r="HNT260" s="33"/>
      <c r="HNU260" s="33"/>
      <c r="HNV260" s="33"/>
      <c r="HNW260" s="33"/>
      <c r="HNX260" s="33"/>
      <c r="HNY260" s="33"/>
      <c r="HNZ260" s="33"/>
      <c r="HOA260" s="33"/>
      <c r="HOB260" s="35"/>
      <c r="HOC260" s="33"/>
      <c r="HOD260" s="33"/>
      <c r="HOE260" s="33"/>
      <c r="HOF260" s="33"/>
      <c r="HOG260" s="33"/>
      <c r="HOH260" s="33"/>
      <c r="HOI260" s="33"/>
      <c r="HOJ260" s="33"/>
      <c r="HOK260" s="33"/>
      <c r="HOL260" s="33"/>
      <c r="HOM260" s="33"/>
      <c r="HON260" s="33"/>
      <c r="HOO260" s="33"/>
      <c r="HOP260" s="33"/>
      <c r="HOQ260" s="33"/>
      <c r="HOR260" s="33"/>
      <c r="HOS260" s="33"/>
      <c r="HOT260" s="33"/>
      <c r="HOU260" s="33"/>
      <c r="HOV260" s="35"/>
      <c r="HOW260" s="33"/>
      <c r="HOX260" s="33"/>
      <c r="HOY260" s="33"/>
      <c r="HOZ260" s="33"/>
      <c r="HPA260" s="33"/>
      <c r="HPB260" s="33"/>
      <c r="HPC260" s="33"/>
      <c r="HPD260" s="33"/>
      <c r="HPE260" s="33"/>
      <c r="HPF260" s="33"/>
      <c r="HPG260" s="33"/>
      <c r="HPH260" s="33"/>
      <c r="HPI260" s="33"/>
      <c r="HPJ260" s="33"/>
      <c r="HPK260" s="33"/>
      <c r="HPL260" s="33"/>
      <c r="HPM260" s="33"/>
      <c r="HPN260" s="33"/>
      <c r="HPO260" s="33"/>
      <c r="HPP260" s="35"/>
      <c r="HPQ260" s="33"/>
      <c r="HPR260" s="33"/>
      <c r="HPS260" s="33"/>
      <c r="HPT260" s="33"/>
      <c r="HPU260" s="33"/>
      <c r="HPV260" s="33"/>
      <c r="HPW260" s="33"/>
      <c r="HPX260" s="33"/>
      <c r="HPY260" s="33"/>
      <c r="HPZ260" s="33"/>
      <c r="HQA260" s="33"/>
      <c r="HQB260" s="33"/>
      <c r="HQC260" s="33"/>
      <c r="HQD260" s="33"/>
      <c r="HQE260" s="33"/>
      <c r="HQF260" s="33"/>
      <c r="HQG260" s="33"/>
      <c r="HQH260" s="33"/>
      <c r="HQI260" s="33"/>
      <c r="HQJ260" s="35"/>
      <c r="HQK260" s="33"/>
      <c r="HQL260" s="33"/>
      <c r="HQM260" s="33"/>
      <c r="HQN260" s="33"/>
      <c r="HQO260" s="33"/>
      <c r="HQP260" s="33"/>
      <c r="HQQ260" s="33"/>
      <c r="HQR260" s="33"/>
      <c r="HQS260" s="33"/>
      <c r="HQT260" s="33"/>
      <c r="HQU260" s="33"/>
      <c r="HQV260" s="33"/>
      <c r="HQW260" s="33"/>
      <c r="HQX260" s="33"/>
      <c r="HQY260" s="33"/>
      <c r="HQZ260" s="33"/>
      <c r="HRA260" s="33"/>
      <c r="HRB260" s="33"/>
      <c r="HRC260" s="33"/>
      <c r="HRD260" s="35"/>
      <c r="HRE260" s="33"/>
      <c r="HRF260" s="33"/>
      <c r="HRG260" s="33"/>
      <c r="HRH260" s="33"/>
      <c r="HRI260" s="33"/>
      <c r="HRJ260" s="33"/>
      <c r="HRK260" s="33"/>
      <c r="HRL260" s="33"/>
      <c r="HRM260" s="33"/>
      <c r="HRN260" s="33"/>
      <c r="HRO260" s="33"/>
      <c r="HRP260" s="33"/>
      <c r="HRQ260" s="33"/>
      <c r="HRR260" s="33"/>
      <c r="HRS260" s="33"/>
      <c r="HRT260" s="33"/>
      <c r="HRU260" s="33"/>
      <c r="HRV260" s="33"/>
      <c r="HRW260" s="33"/>
      <c r="HRX260" s="35"/>
      <c r="HRY260" s="33"/>
      <c r="HRZ260" s="33"/>
      <c r="HSA260" s="33"/>
      <c r="HSB260" s="33"/>
      <c r="HSC260" s="33"/>
      <c r="HSD260" s="33"/>
      <c r="HSE260" s="33"/>
      <c r="HSF260" s="33"/>
      <c r="HSG260" s="33"/>
      <c r="HSH260" s="33"/>
      <c r="HSI260" s="33"/>
      <c r="HSJ260" s="33"/>
      <c r="HSK260" s="33"/>
      <c r="HSL260" s="33"/>
      <c r="HSM260" s="33"/>
      <c r="HSN260" s="33"/>
      <c r="HSO260" s="33"/>
      <c r="HSP260" s="33"/>
      <c r="HSQ260" s="33"/>
      <c r="HSR260" s="35"/>
      <c r="HSS260" s="33"/>
      <c r="HST260" s="33"/>
      <c r="HSU260" s="33"/>
      <c r="HSV260" s="33"/>
      <c r="HSW260" s="33"/>
      <c r="HSX260" s="33"/>
      <c r="HSY260" s="33"/>
      <c r="HSZ260" s="33"/>
      <c r="HTA260" s="33"/>
      <c r="HTB260" s="33"/>
      <c r="HTC260" s="33"/>
      <c r="HTD260" s="33"/>
      <c r="HTE260" s="33"/>
      <c r="HTF260" s="33"/>
      <c r="HTG260" s="33"/>
      <c r="HTH260" s="33"/>
      <c r="HTI260" s="33"/>
      <c r="HTJ260" s="33"/>
      <c r="HTK260" s="33"/>
      <c r="HTL260" s="35"/>
      <c r="HTM260" s="33"/>
      <c r="HTN260" s="33"/>
      <c r="HTO260" s="33"/>
      <c r="HTP260" s="33"/>
      <c r="HTQ260" s="33"/>
      <c r="HTR260" s="33"/>
      <c r="HTS260" s="33"/>
      <c r="HTT260" s="33"/>
      <c r="HTU260" s="33"/>
      <c r="HTV260" s="33"/>
      <c r="HTW260" s="33"/>
      <c r="HTX260" s="33"/>
      <c r="HTY260" s="33"/>
      <c r="HTZ260" s="33"/>
      <c r="HUA260" s="33"/>
      <c r="HUB260" s="33"/>
      <c r="HUC260" s="33"/>
      <c r="HUD260" s="33"/>
      <c r="HUE260" s="33"/>
      <c r="HUF260" s="35"/>
      <c r="HUG260" s="33"/>
      <c r="HUH260" s="33"/>
      <c r="HUI260" s="33"/>
      <c r="HUJ260" s="33"/>
      <c r="HUK260" s="33"/>
      <c r="HUL260" s="33"/>
      <c r="HUM260" s="33"/>
      <c r="HUN260" s="33"/>
      <c r="HUO260" s="33"/>
      <c r="HUP260" s="33"/>
      <c r="HUQ260" s="33"/>
      <c r="HUR260" s="33"/>
      <c r="HUS260" s="33"/>
      <c r="HUT260" s="33"/>
      <c r="HUU260" s="33"/>
      <c r="HUV260" s="33"/>
      <c r="HUW260" s="33"/>
      <c r="HUX260" s="33"/>
      <c r="HUY260" s="33"/>
      <c r="HUZ260" s="35"/>
      <c r="HVA260" s="33"/>
      <c r="HVB260" s="33"/>
      <c r="HVC260" s="33"/>
      <c r="HVD260" s="33"/>
      <c r="HVE260" s="33"/>
      <c r="HVF260" s="33"/>
      <c r="HVG260" s="33"/>
      <c r="HVH260" s="33"/>
      <c r="HVI260" s="33"/>
      <c r="HVJ260" s="33"/>
      <c r="HVK260" s="33"/>
      <c r="HVL260" s="33"/>
      <c r="HVM260" s="33"/>
      <c r="HVN260" s="33"/>
      <c r="HVO260" s="33"/>
      <c r="HVP260" s="33"/>
      <c r="HVQ260" s="33"/>
      <c r="HVR260" s="33"/>
      <c r="HVS260" s="33"/>
      <c r="HVT260" s="35"/>
      <c r="HVU260" s="33"/>
      <c r="HVV260" s="33"/>
      <c r="HVW260" s="33"/>
      <c r="HVX260" s="33"/>
      <c r="HVY260" s="33"/>
      <c r="HVZ260" s="33"/>
      <c r="HWA260" s="33"/>
      <c r="HWB260" s="33"/>
      <c r="HWC260" s="33"/>
      <c r="HWD260" s="33"/>
      <c r="HWE260" s="33"/>
      <c r="HWF260" s="33"/>
      <c r="HWG260" s="33"/>
      <c r="HWH260" s="33"/>
      <c r="HWI260" s="33"/>
      <c r="HWJ260" s="33"/>
      <c r="HWK260" s="33"/>
      <c r="HWL260" s="33"/>
      <c r="HWM260" s="33"/>
      <c r="HWN260" s="35"/>
      <c r="HWO260" s="33"/>
      <c r="HWP260" s="33"/>
      <c r="HWQ260" s="33"/>
      <c r="HWR260" s="33"/>
      <c r="HWS260" s="33"/>
      <c r="HWT260" s="33"/>
      <c r="HWU260" s="33"/>
      <c r="HWV260" s="33"/>
      <c r="HWW260" s="33"/>
      <c r="HWX260" s="33"/>
      <c r="HWY260" s="33"/>
      <c r="HWZ260" s="33"/>
      <c r="HXA260" s="33"/>
      <c r="HXB260" s="33"/>
      <c r="HXC260" s="33"/>
      <c r="HXD260" s="33"/>
      <c r="HXE260" s="33"/>
      <c r="HXF260" s="33"/>
      <c r="HXG260" s="33"/>
      <c r="HXH260" s="35"/>
      <c r="HXI260" s="33"/>
      <c r="HXJ260" s="33"/>
      <c r="HXK260" s="33"/>
      <c r="HXL260" s="33"/>
      <c r="HXM260" s="33"/>
      <c r="HXN260" s="33"/>
      <c r="HXO260" s="33"/>
      <c r="HXP260" s="33"/>
      <c r="HXQ260" s="33"/>
      <c r="HXR260" s="33"/>
      <c r="HXS260" s="33"/>
      <c r="HXT260" s="33"/>
      <c r="HXU260" s="33"/>
      <c r="HXV260" s="33"/>
      <c r="HXW260" s="33"/>
      <c r="HXX260" s="33"/>
      <c r="HXY260" s="33"/>
      <c r="HXZ260" s="33"/>
      <c r="HYA260" s="33"/>
      <c r="HYB260" s="35"/>
      <c r="HYC260" s="33"/>
      <c r="HYD260" s="33"/>
      <c r="HYE260" s="33"/>
      <c r="HYF260" s="33"/>
      <c r="HYG260" s="33"/>
      <c r="HYH260" s="33"/>
      <c r="HYI260" s="33"/>
      <c r="HYJ260" s="33"/>
      <c r="HYK260" s="33"/>
      <c r="HYL260" s="33"/>
      <c r="HYM260" s="33"/>
      <c r="HYN260" s="33"/>
      <c r="HYO260" s="33"/>
      <c r="HYP260" s="33"/>
      <c r="HYQ260" s="33"/>
      <c r="HYR260" s="33"/>
      <c r="HYS260" s="33"/>
      <c r="HYT260" s="33"/>
      <c r="HYU260" s="33"/>
      <c r="HYV260" s="35"/>
      <c r="HYW260" s="33"/>
      <c r="HYX260" s="33"/>
      <c r="HYY260" s="33"/>
      <c r="HYZ260" s="33"/>
      <c r="HZA260" s="33"/>
      <c r="HZB260" s="33"/>
      <c r="HZC260" s="33"/>
      <c r="HZD260" s="33"/>
      <c r="HZE260" s="33"/>
      <c r="HZF260" s="33"/>
      <c r="HZG260" s="33"/>
      <c r="HZH260" s="33"/>
      <c r="HZI260" s="33"/>
      <c r="HZJ260" s="33"/>
      <c r="HZK260" s="33"/>
      <c r="HZL260" s="33"/>
      <c r="HZM260" s="33"/>
      <c r="HZN260" s="33"/>
      <c r="HZO260" s="33"/>
      <c r="HZP260" s="35"/>
      <c r="HZQ260" s="33"/>
      <c r="HZR260" s="33"/>
      <c r="HZS260" s="33"/>
      <c r="HZT260" s="33"/>
      <c r="HZU260" s="33"/>
      <c r="HZV260" s="33"/>
      <c r="HZW260" s="33"/>
      <c r="HZX260" s="33"/>
      <c r="HZY260" s="33"/>
      <c r="HZZ260" s="33"/>
      <c r="IAA260" s="33"/>
      <c r="IAB260" s="33"/>
      <c r="IAC260" s="33"/>
      <c r="IAD260" s="33"/>
      <c r="IAE260" s="33"/>
      <c r="IAF260" s="33"/>
      <c r="IAG260" s="33"/>
      <c r="IAH260" s="33"/>
      <c r="IAI260" s="33"/>
      <c r="IAJ260" s="35"/>
      <c r="IAK260" s="33"/>
      <c r="IAL260" s="33"/>
      <c r="IAM260" s="33"/>
      <c r="IAN260" s="33"/>
      <c r="IAO260" s="33"/>
      <c r="IAP260" s="33"/>
      <c r="IAQ260" s="33"/>
      <c r="IAR260" s="33"/>
      <c r="IAS260" s="33"/>
      <c r="IAT260" s="33"/>
      <c r="IAU260" s="33"/>
      <c r="IAV260" s="33"/>
      <c r="IAW260" s="33"/>
      <c r="IAX260" s="33"/>
      <c r="IAY260" s="33"/>
      <c r="IAZ260" s="33"/>
      <c r="IBA260" s="33"/>
      <c r="IBB260" s="33"/>
      <c r="IBC260" s="33"/>
      <c r="IBD260" s="35"/>
      <c r="IBE260" s="33"/>
      <c r="IBF260" s="33"/>
      <c r="IBG260" s="33"/>
      <c r="IBH260" s="33"/>
      <c r="IBI260" s="33"/>
      <c r="IBJ260" s="33"/>
      <c r="IBK260" s="33"/>
      <c r="IBL260" s="33"/>
      <c r="IBM260" s="33"/>
      <c r="IBN260" s="33"/>
      <c r="IBO260" s="33"/>
      <c r="IBP260" s="33"/>
      <c r="IBQ260" s="33"/>
      <c r="IBR260" s="33"/>
      <c r="IBS260" s="33"/>
      <c r="IBT260" s="33"/>
      <c r="IBU260" s="33"/>
      <c r="IBV260" s="33"/>
      <c r="IBW260" s="33"/>
      <c r="IBX260" s="35"/>
      <c r="IBY260" s="33"/>
      <c r="IBZ260" s="33"/>
      <c r="ICA260" s="33"/>
      <c r="ICB260" s="33"/>
      <c r="ICC260" s="33"/>
      <c r="ICD260" s="33"/>
      <c r="ICE260" s="33"/>
      <c r="ICF260" s="33"/>
      <c r="ICG260" s="33"/>
      <c r="ICH260" s="33"/>
      <c r="ICI260" s="33"/>
      <c r="ICJ260" s="33"/>
      <c r="ICK260" s="33"/>
      <c r="ICL260" s="33"/>
      <c r="ICM260" s="33"/>
      <c r="ICN260" s="33"/>
      <c r="ICO260" s="33"/>
      <c r="ICP260" s="33"/>
      <c r="ICQ260" s="33"/>
      <c r="ICR260" s="35"/>
      <c r="ICS260" s="33"/>
      <c r="ICT260" s="33"/>
      <c r="ICU260" s="33"/>
      <c r="ICV260" s="33"/>
      <c r="ICW260" s="33"/>
      <c r="ICX260" s="33"/>
      <c r="ICY260" s="33"/>
      <c r="ICZ260" s="33"/>
      <c r="IDA260" s="33"/>
      <c r="IDB260" s="33"/>
      <c r="IDC260" s="33"/>
      <c r="IDD260" s="33"/>
      <c r="IDE260" s="33"/>
      <c r="IDF260" s="33"/>
      <c r="IDG260" s="33"/>
      <c r="IDH260" s="33"/>
      <c r="IDI260" s="33"/>
      <c r="IDJ260" s="33"/>
      <c r="IDK260" s="33"/>
      <c r="IDL260" s="35"/>
      <c r="IDM260" s="33"/>
      <c r="IDN260" s="33"/>
      <c r="IDO260" s="33"/>
      <c r="IDP260" s="33"/>
      <c r="IDQ260" s="33"/>
      <c r="IDR260" s="33"/>
      <c r="IDS260" s="33"/>
      <c r="IDT260" s="33"/>
      <c r="IDU260" s="33"/>
      <c r="IDV260" s="33"/>
      <c r="IDW260" s="33"/>
      <c r="IDX260" s="33"/>
      <c r="IDY260" s="33"/>
      <c r="IDZ260" s="33"/>
      <c r="IEA260" s="33"/>
      <c r="IEB260" s="33"/>
      <c r="IEC260" s="33"/>
      <c r="IED260" s="33"/>
      <c r="IEE260" s="33"/>
      <c r="IEF260" s="35"/>
      <c r="IEG260" s="33"/>
      <c r="IEH260" s="33"/>
      <c r="IEI260" s="33"/>
      <c r="IEJ260" s="33"/>
      <c r="IEK260" s="33"/>
      <c r="IEL260" s="33"/>
      <c r="IEM260" s="33"/>
      <c r="IEN260" s="33"/>
      <c r="IEO260" s="33"/>
      <c r="IEP260" s="33"/>
      <c r="IEQ260" s="33"/>
      <c r="IER260" s="33"/>
      <c r="IES260" s="33"/>
      <c r="IET260" s="33"/>
      <c r="IEU260" s="33"/>
      <c r="IEV260" s="33"/>
      <c r="IEW260" s="33"/>
      <c r="IEX260" s="33"/>
      <c r="IEY260" s="33"/>
      <c r="IEZ260" s="35"/>
      <c r="IFA260" s="33"/>
      <c r="IFB260" s="33"/>
      <c r="IFC260" s="33"/>
      <c r="IFD260" s="33"/>
      <c r="IFE260" s="33"/>
      <c r="IFF260" s="33"/>
      <c r="IFG260" s="33"/>
      <c r="IFH260" s="33"/>
      <c r="IFI260" s="33"/>
      <c r="IFJ260" s="33"/>
      <c r="IFK260" s="33"/>
      <c r="IFL260" s="33"/>
      <c r="IFM260" s="33"/>
      <c r="IFN260" s="33"/>
      <c r="IFO260" s="33"/>
      <c r="IFP260" s="33"/>
      <c r="IFQ260" s="33"/>
      <c r="IFR260" s="33"/>
      <c r="IFS260" s="33"/>
      <c r="IFT260" s="35"/>
      <c r="IFU260" s="33"/>
      <c r="IFV260" s="33"/>
      <c r="IFW260" s="33"/>
      <c r="IFX260" s="33"/>
      <c r="IFY260" s="33"/>
      <c r="IFZ260" s="33"/>
      <c r="IGA260" s="33"/>
      <c r="IGB260" s="33"/>
      <c r="IGC260" s="33"/>
      <c r="IGD260" s="33"/>
      <c r="IGE260" s="33"/>
      <c r="IGF260" s="33"/>
      <c r="IGG260" s="33"/>
      <c r="IGH260" s="33"/>
      <c r="IGI260" s="33"/>
      <c r="IGJ260" s="33"/>
      <c r="IGK260" s="33"/>
      <c r="IGL260" s="33"/>
      <c r="IGM260" s="33"/>
      <c r="IGN260" s="35"/>
      <c r="IGO260" s="33"/>
      <c r="IGP260" s="33"/>
      <c r="IGQ260" s="33"/>
      <c r="IGR260" s="33"/>
      <c r="IGS260" s="33"/>
      <c r="IGT260" s="33"/>
      <c r="IGU260" s="33"/>
      <c r="IGV260" s="33"/>
      <c r="IGW260" s="33"/>
      <c r="IGX260" s="33"/>
      <c r="IGY260" s="33"/>
      <c r="IGZ260" s="33"/>
      <c r="IHA260" s="33"/>
      <c r="IHB260" s="33"/>
      <c r="IHC260" s="33"/>
      <c r="IHD260" s="33"/>
      <c r="IHE260" s="33"/>
      <c r="IHF260" s="33"/>
      <c r="IHG260" s="33"/>
      <c r="IHH260" s="35"/>
      <c r="IHI260" s="33"/>
      <c r="IHJ260" s="33"/>
      <c r="IHK260" s="33"/>
      <c r="IHL260" s="33"/>
      <c r="IHM260" s="33"/>
      <c r="IHN260" s="33"/>
      <c r="IHO260" s="33"/>
      <c r="IHP260" s="33"/>
      <c r="IHQ260" s="33"/>
      <c r="IHR260" s="33"/>
      <c r="IHS260" s="33"/>
      <c r="IHT260" s="33"/>
      <c r="IHU260" s="33"/>
      <c r="IHV260" s="33"/>
      <c r="IHW260" s="33"/>
      <c r="IHX260" s="33"/>
      <c r="IHY260" s="33"/>
      <c r="IHZ260" s="33"/>
      <c r="IIA260" s="33"/>
      <c r="IIB260" s="35"/>
      <c r="IIC260" s="33"/>
      <c r="IID260" s="33"/>
      <c r="IIE260" s="33"/>
      <c r="IIF260" s="33"/>
      <c r="IIG260" s="33"/>
      <c r="IIH260" s="33"/>
      <c r="III260" s="33"/>
      <c r="IIJ260" s="33"/>
      <c r="IIK260" s="33"/>
      <c r="IIL260" s="33"/>
      <c r="IIM260" s="33"/>
      <c r="IIN260" s="33"/>
      <c r="IIO260" s="33"/>
      <c r="IIP260" s="33"/>
      <c r="IIQ260" s="33"/>
      <c r="IIR260" s="33"/>
      <c r="IIS260" s="33"/>
      <c r="IIT260" s="33"/>
      <c r="IIU260" s="33"/>
      <c r="IIV260" s="35"/>
      <c r="IIW260" s="33"/>
      <c r="IIX260" s="33"/>
      <c r="IIY260" s="33"/>
      <c r="IIZ260" s="33"/>
      <c r="IJA260" s="33"/>
      <c r="IJB260" s="33"/>
      <c r="IJC260" s="33"/>
      <c r="IJD260" s="33"/>
      <c r="IJE260" s="33"/>
      <c r="IJF260" s="33"/>
      <c r="IJG260" s="33"/>
      <c r="IJH260" s="33"/>
      <c r="IJI260" s="33"/>
      <c r="IJJ260" s="33"/>
      <c r="IJK260" s="33"/>
      <c r="IJL260" s="33"/>
      <c r="IJM260" s="33"/>
      <c r="IJN260" s="33"/>
      <c r="IJO260" s="33"/>
      <c r="IJP260" s="35"/>
      <c r="IJQ260" s="33"/>
      <c r="IJR260" s="33"/>
      <c r="IJS260" s="33"/>
      <c r="IJT260" s="33"/>
      <c r="IJU260" s="33"/>
      <c r="IJV260" s="33"/>
      <c r="IJW260" s="33"/>
      <c r="IJX260" s="33"/>
      <c r="IJY260" s="33"/>
      <c r="IJZ260" s="33"/>
      <c r="IKA260" s="33"/>
      <c r="IKB260" s="33"/>
      <c r="IKC260" s="33"/>
      <c r="IKD260" s="33"/>
      <c r="IKE260" s="33"/>
      <c r="IKF260" s="33"/>
      <c r="IKG260" s="33"/>
      <c r="IKH260" s="33"/>
      <c r="IKI260" s="33"/>
      <c r="IKJ260" s="35"/>
      <c r="IKK260" s="33"/>
      <c r="IKL260" s="33"/>
      <c r="IKM260" s="33"/>
      <c r="IKN260" s="33"/>
      <c r="IKO260" s="33"/>
      <c r="IKP260" s="33"/>
      <c r="IKQ260" s="33"/>
      <c r="IKR260" s="33"/>
      <c r="IKS260" s="33"/>
      <c r="IKT260" s="33"/>
      <c r="IKU260" s="33"/>
      <c r="IKV260" s="33"/>
      <c r="IKW260" s="33"/>
      <c r="IKX260" s="33"/>
      <c r="IKY260" s="33"/>
      <c r="IKZ260" s="33"/>
      <c r="ILA260" s="33"/>
      <c r="ILB260" s="33"/>
      <c r="ILC260" s="33"/>
      <c r="ILD260" s="35"/>
      <c r="ILE260" s="33"/>
      <c r="ILF260" s="33"/>
      <c r="ILG260" s="33"/>
      <c r="ILH260" s="33"/>
      <c r="ILI260" s="33"/>
      <c r="ILJ260" s="33"/>
      <c r="ILK260" s="33"/>
      <c r="ILL260" s="33"/>
      <c r="ILM260" s="33"/>
      <c r="ILN260" s="33"/>
      <c r="ILO260" s="33"/>
      <c r="ILP260" s="33"/>
      <c r="ILQ260" s="33"/>
      <c r="ILR260" s="33"/>
      <c r="ILS260" s="33"/>
      <c r="ILT260" s="33"/>
      <c r="ILU260" s="33"/>
      <c r="ILV260" s="33"/>
      <c r="ILW260" s="33"/>
      <c r="ILX260" s="35"/>
      <c r="ILY260" s="33"/>
      <c r="ILZ260" s="33"/>
      <c r="IMA260" s="33"/>
      <c r="IMB260" s="33"/>
      <c r="IMC260" s="33"/>
      <c r="IMD260" s="33"/>
      <c r="IME260" s="33"/>
      <c r="IMF260" s="33"/>
      <c r="IMG260" s="33"/>
      <c r="IMH260" s="33"/>
      <c r="IMI260" s="33"/>
      <c r="IMJ260" s="33"/>
      <c r="IMK260" s="33"/>
      <c r="IML260" s="33"/>
      <c r="IMM260" s="33"/>
      <c r="IMN260" s="33"/>
      <c r="IMO260" s="33"/>
      <c r="IMP260" s="33"/>
      <c r="IMQ260" s="33"/>
      <c r="IMR260" s="35"/>
      <c r="IMS260" s="33"/>
      <c r="IMT260" s="33"/>
      <c r="IMU260" s="33"/>
      <c r="IMV260" s="33"/>
      <c r="IMW260" s="33"/>
      <c r="IMX260" s="33"/>
      <c r="IMY260" s="33"/>
      <c r="IMZ260" s="33"/>
      <c r="INA260" s="33"/>
      <c r="INB260" s="33"/>
      <c r="INC260" s="33"/>
      <c r="IND260" s="33"/>
      <c r="INE260" s="33"/>
      <c r="INF260" s="33"/>
      <c r="ING260" s="33"/>
      <c r="INH260" s="33"/>
      <c r="INI260" s="33"/>
      <c r="INJ260" s="33"/>
      <c r="INK260" s="33"/>
      <c r="INL260" s="35"/>
      <c r="INM260" s="33"/>
      <c r="INN260" s="33"/>
      <c r="INO260" s="33"/>
      <c r="INP260" s="33"/>
      <c r="INQ260" s="33"/>
      <c r="INR260" s="33"/>
      <c r="INS260" s="33"/>
      <c r="INT260" s="33"/>
      <c r="INU260" s="33"/>
      <c r="INV260" s="33"/>
      <c r="INW260" s="33"/>
      <c r="INX260" s="33"/>
      <c r="INY260" s="33"/>
      <c r="INZ260" s="33"/>
      <c r="IOA260" s="33"/>
      <c r="IOB260" s="33"/>
      <c r="IOC260" s="33"/>
      <c r="IOD260" s="33"/>
      <c r="IOE260" s="33"/>
      <c r="IOF260" s="35"/>
      <c r="IOG260" s="33"/>
      <c r="IOH260" s="33"/>
      <c r="IOI260" s="33"/>
      <c r="IOJ260" s="33"/>
      <c r="IOK260" s="33"/>
      <c r="IOL260" s="33"/>
      <c r="IOM260" s="33"/>
      <c r="ION260" s="33"/>
      <c r="IOO260" s="33"/>
      <c r="IOP260" s="33"/>
      <c r="IOQ260" s="33"/>
      <c r="IOR260" s="33"/>
      <c r="IOS260" s="33"/>
      <c r="IOT260" s="33"/>
      <c r="IOU260" s="33"/>
      <c r="IOV260" s="33"/>
      <c r="IOW260" s="33"/>
      <c r="IOX260" s="33"/>
      <c r="IOY260" s="33"/>
      <c r="IOZ260" s="35"/>
      <c r="IPA260" s="33"/>
      <c r="IPB260" s="33"/>
      <c r="IPC260" s="33"/>
      <c r="IPD260" s="33"/>
      <c r="IPE260" s="33"/>
      <c r="IPF260" s="33"/>
      <c r="IPG260" s="33"/>
      <c r="IPH260" s="33"/>
      <c r="IPI260" s="33"/>
      <c r="IPJ260" s="33"/>
      <c r="IPK260" s="33"/>
      <c r="IPL260" s="33"/>
      <c r="IPM260" s="33"/>
      <c r="IPN260" s="33"/>
      <c r="IPO260" s="33"/>
      <c r="IPP260" s="33"/>
      <c r="IPQ260" s="33"/>
      <c r="IPR260" s="33"/>
      <c r="IPS260" s="33"/>
      <c r="IPT260" s="35"/>
      <c r="IPU260" s="33"/>
      <c r="IPV260" s="33"/>
      <c r="IPW260" s="33"/>
      <c r="IPX260" s="33"/>
      <c r="IPY260" s="33"/>
      <c r="IPZ260" s="33"/>
      <c r="IQA260" s="33"/>
      <c r="IQB260" s="33"/>
      <c r="IQC260" s="33"/>
      <c r="IQD260" s="33"/>
      <c r="IQE260" s="33"/>
      <c r="IQF260" s="33"/>
      <c r="IQG260" s="33"/>
      <c r="IQH260" s="33"/>
      <c r="IQI260" s="33"/>
      <c r="IQJ260" s="33"/>
      <c r="IQK260" s="33"/>
      <c r="IQL260" s="33"/>
      <c r="IQM260" s="33"/>
      <c r="IQN260" s="35"/>
      <c r="IQO260" s="33"/>
      <c r="IQP260" s="33"/>
      <c r="IQQ260" s="33"/>
      <c r="IQR260" s="33"/>
      <c r="IQS260" s="33"/>
      <c r="IQT260" s="33"/>
      <c r="IQU260" s="33"/>
      <c r="IQV260" s="33"/>
      <c r="IQW260" s="33"/>
      <c r="IQX260" s="33"/>
      <c r="IQY260" s="33"/>
      <c r="IQZ260" s="33"/>
      <c r="IRA260" s="33"/>
      <c r="IRB260" s="33"/>
      <c r="IRC260" s="33"/>
      <c r="IRD260" s="33"/>
      <c r="IRE260" s="33"/>
      <c r="IRF260" s="33"/>
      <c r="IRG260" s="33"/>
      <c r="IRH260" s="35"/>
      <c r="IRI260" s="33"/>
      <c r="IRJ260" s="33"/>
      <c r="IRK260" s="33"/>
      <c r="IRL260" s="33"/>
      <c r="IRM260" s="33"/>
      <c r="IRN260" s="33"/>
      <c r="IRO260" s="33"/>
      <c r="IRP260" s="33"/>
      <c r="IRQ260" s="33"/>
      <c r="IRR260" s="33"/>
      <c r="IRS260" s="33"/>
      <c r="IRT260" s="33"/>
      <c r="IRU260" s="33"/>
      <c r="IRV260" s="33"/>
      <c r="IRW260" s="33"/>
      <c r="IRX260" s="33"/>
      <c r="IRY260" s="33"/>
      <c r="IRZ260" s="33"/>
      <c r="ISA260" s="33"/>
      <c r="ISB260" s="35"/>
      <c r="ISC260" s="33"/>
      <c r="ISD260" s="33"/>
      <c r="ISE260" s="33"/>
      <c r="ISF260" s="33"/>
      <c r="ISG260" s="33"/>
      <c r="ISH260" s="33"/>
      <c r="ISI260" s="33"/>
      <c r="ISJ260" s="33"/>
      <c r="ISK260" s="33"/>
      <c r="ISL260" s="33"/>
      <c r="ISM260" s="33"/>
      <c r="ISN260" s="33"/>
      <c r="ISO260" s="33"/>
      <c r="ISP260" s="33"/>
      <c r="ISQ260" s="33"/>
      <c r="ISR260" s="33"/>
      <c r="ISS260" s="33"/>
      <c r="IST260" s="33"/>
      <c r="ISU260" s="33"/>
      <c r="ISV260" s="35"/>
      <c r="ISW260" s="33"/>
      <c r="ISX260" s="33"/>
      <c r="ISY260" s="33"/>
      <c r="ISZ260" s="33"/>
      <c r="ITA260" s="33"/>
      <c r="ITB260" s="33"/>
      <c r="ITC260" s="33"/>
      <c r="ITD260" s="33"/>
      <c r="ITE260" s="33"/>
      <c r="ITF260" s="33"/>
      <c r="ITG260" s="33"/>
      <c r="ITH260" s="33"/>
      <c r="ITI260" s="33"/>
      <c r="ITJ260" s="33"/>
      <c r="ITK260" s="33"/>
      <c r="ITL260" s="33"/>
      <c r="ITM260" s="33"/>
      <c r="ITN260" s="33"/>
      <c r="ITO260" s="33"/>
      <c r="ITP260" s="35"/>
      <c r="ITQ260" s="33"/>
      <c r="ITR260" s="33"/>
      <c r="ITS260" s="33"/>
      <c r="ITT260" s="33"/>
      <c r="ITU260" s="33"/>
      <c r="ITV260" s="33"/>
      <c r="ITW260" s="33"/>
      <c r="ITX260" s="33"/>
      <c r="ITY260" s="33"/>
      <c r="ITZ260" s="33"/>
      <c r="IUA260" s="33"/>
      <c r="IUB260" s="33"/>
      <c r="IUC260" s="33"/>
      <c r="IUD260" s="33"/>
      <c r="IUE260" s="33"/>
      <c r="IUF260" s="33"/>
      <c r="IUG260" s="33"/>
      <c r="IUH260" s="33"/>
      <c r="IUI260" s="33"/>
      <c r="IUJ260" s="35"/>
      <c r="IUK260" s="33"/>
      <c r="IUL260" s="33"/>
      <c r="IUM260" s="33"/>
      <c r="IUN260" s="33"/>
      <c r="IUO260" s="33"/>
      <c r="IUP260" s="33"/>
      <c r="IUQ260" s="33"/>
      <c r="IUR260" s="33"/>
      <c r="IUS260" s="33"/>
      <c r="IUT260" s="33"/>
      <c r="IUU260" s="33"/>
      <c r="IUV260" s="33"/>
      <c r="IUW260" s="33"/>
      <c r="IUX260" s="33"/>
      <c r="IUY260" s="33"/>
      <c r="IUZ260" s="33"/>
      <c r="IVA260" s="33"/>
      <c r="IVB260" s="33"/>
      <c r="IVC260" s="33"/>
      <c r="IVD260" s="35"/>
      <c r="IVE260" s="33"/>
      <c r="IVF260" s="33"/>
      <c r="IVG260" s="33"/>
      <c r="IVH260" s="33"/>
      <c r="IVI260" s="33"/>
      <c r="IVJ260" s="33"/>
      <c r="IVK260" s="33"/>
      <c r="IVL260" s="33"/>
      <c r="IVM260" s="33"/>
      <c r="IVN260" s="33"/>
      <c r="IVO260" s="33"/>
      <c r="IVP260" s="33"/>
      <c r="IVQ260" s="33"/>
      <c r="IVR260" s="33"/>
      <c r="IVS260" s="33"/>
      <c r="IVT260" s="33"/>
      <c r="IVU260" s="33"/>
      <c r="IVV260" s="33"/>
      <c r="IVW260" s="33"/>
      <c r="IVX260" s="35"/>
      <c r="IVY260" s="33"/>
      <c r="IVZ260" s="33"/>
      <c r="IWA260" s="33"/>
      <c r="IWB260" s="33"/>
      <c r="IWC260" s="33"/>
      <c r="IWD260" s="33"/>
      <c r="IWE260" s="33"/>
      <c r="IWF260" s="33"/>
      <c r="IWG260" s="33"/>
      <c r="IWH260" s="33"/>
      <c r="IWI260" s="33"/>
      <c r="IWJ260" s="33"/>
      <c r="IWK260" s="33"/>
      <c r="IWL260" s="33"/>
      <c r="IWM260" s="33"/>
      <c r="IWN260" s="33"/>
      <c r="IWO260" s="33"/>
      <c r="IWP260" s="33"/>
      <c r="IWQ260" s="33"/>
      <c r="IWR260" s="35"/>
      <c r="IWS260" s="33"/>
      <c r="IWT260" s="33"/>
      <c r="IWU260" s="33"/>
      <c r="IWV260" s="33"/>
      <c r="IWW260" s="33"/>
      <c r="IWX260" s="33"/>
      <c r="IWY260" s="33"/>
      <c r="IWZ260" s="33"/>
      <c r="IXA260" s="33"/>
      <c r="IXB260" s="33"/>
      <c r="IXC260" s="33"/>
      <c r="IXD260" s="33"/>
      <c r="IXE260" s="33"/>
      <c r="IXF260" s="33"/>
      <c r="IXG260" s="33"/>
      <c r="IXH260" s="33"/>
      <c r="IXI260" s="33"/>
      <c r="IXJ260" s="33"/>
      <c r="IXK260" s="33"/>
      <c r="IXL260" s="35"/>
      <c r="IXM260" s="33"/>
      <c r="IXN260" s="33"/>
      <c r="IXO260" s="33"/>
      <c r="IXP260" s="33"/>
      <c r="IXQ260" s="33"/>
      <c r="IXR260" s="33"/>
      <c r="IXS260" s="33"/>
      <c r="IXT260" s="33"/>
      <c r="IXU260" s="33"/>
      <c r="IXV260" s="33"/>
      <c r="IXW260" s="33"/>
      <c r="IXX260" s="33"/>
      <c r="IXY260" s="33"/>
      <c r="IXZ260" s="33"/>
      <c r="IYA260" s="33"/>
      <c r="IYB260" s="33"/>
      <c r="IYC260" s="33"/>
      <c r="IYD260" s="33"/>
      <c r="IYE260" s="33"/>
      <c r="IYF260" s="35"/>
      <c r="IYG260" s="33"/>
      <c r="IYH260" s="33"/>
      <c r="IYI260" s="33"/>
      <c r="IYJ260" s="33"/>
      <c r="IYK260" s="33"/>
      <c r="IYL260" s="33"/>
      <c r="IYM260" s="33"/>
      <c r="IYN260" s="33"/>
      <c r="IYO260" s="33"/>
      <c r="IYP260" s="33"/>
      <c r="IYQ260" s="33"/>
      <c r="IYR260" s="33"/>
      <c r="IYS260" s="33"/>
      <c r="IYT260" s="33"/>
      <c r="IYU260" s="33"/>
      <c r="IYV260" s="33"/>
      <c r="IYW260" s="33"/>
      <c r="IYX260" s="33"/>
      <c r="IYY260" s="33"/>
      <c r="IYZ260" s="35"/>
      <c r="IZA260" s="33"/>
      <c r="IZB260" s="33"/>
      <c r="IZC260" s="33"/>
      <c r="IZD260" s="33"/>
      <c r="IZE260" s="33"/>
      <c r="IZF260" s="33"/>
      <c r="IZG260" s="33"/>
      <c r="IZH260" s="33"/>
      <c r="IZI260" s="33"/>
      <c r="IZJ260" s="33"/>
      <c r="IZK260" s="33"/>
      <c r="IZL260" s="33"/>
      <c r="IZM260" s="33"/>
      <c r="IZN260" s="33"/>
      <c r="IZO260" s="33"/>
      <c r="IZP260" s="33"/>
      <c r="IZQ260" s="33"/>
      <c r="IZR260" s="33"/>
      <c r="IZS260" s="33"/>
      <c r="IZT260" s="35"/>
      <c r="IZU260" s="33"/>
      <c r="IZV260" s="33"/>
      <c r="IZW260" s="33"/>
      <c r="IZX260" s="33"/>
      <c r="IZY260" s="33"/>
      <c r="IZZ260" s="33"/>
      <c r="JAA260" s="33"/>
      <c r="JAB260" s="33"/>
      <c r="JAC260" s="33"/>
      <c r="JAD260" s="33"/>
      <c r="JAE260" s="33"/>
      <c r="JAF260" s="33"/>
      <c r="JAG260" s="33"/>
      <c r="JAH260" s="33"/>
      <c r="JAI260" s="33"/>
      <c r="JAJ260" s="33"/>
      <c r="JAK260" s="33"/>
      <c r="JAL260" s="33"/>
      <c r="JAM260" s="33"/>
      <c r="JAN260" s="35"/>
      <c r="JAO260" s="33"/>
      <c r="JAP260" s="33"/>
      <c r="JAQ260" s="33"/>
      <c r="JAR260" s="33"/>
      <c r="JAS260" s="33"/>
      <c r="JAT260" s="33"/>
      <c r="JAU260" s="33"/>
      <c r="JAV260" s="33"/>
      <c r="JAW260" s="33"/>
      <c r="JAX260" s="33"/>
      <c r="JAY260" s="33"/>
      <c r="JAZ260" s="33"/>
      <c r="JBA260" s="33"/>
      <c r="JBB260" s="33"/>
      <c r="JBC260" s="33"/>
      <c r="JBD260" s="33"/>
      <c r="JBE260" s="33"/>
      <c r="JBF260" s="33"/>
      <c r="JBG260" s="33"/>
      <c r="JBH260" s="35"/>
      <c r="JBI260" s="33"/>
      <c r="JBJ260" s="33"/>
      <c r="JBK260" s="33"/>
      <c r="JBL260" s="33"/>
      <c r="JBM260" s="33"/>
      <c r="JBN260" s="33"/>
      <c r="JBO260" s="33"/>
      <c r="JBP260" s="33"/>
      <c r="JBQ260" s="33"/>
      <c r="JBR260" s="33"/>
      <c r="JBS260" s="33"/>
      <c r="JBT260" s="33"/>
      <c r="JBU260" s="33"/>
      <c r="JBV260" s="33"/>
      <c r="JBW260" s="33"/>
      <c r="JBX260" s="33"/>
      <c r="JBY260" s="33"/>
      <c r="JBZ260" s="33"/>
      <c r="JCA260" s="33"/>
      <c r="JCB260" s="35"/>
      <c r="JCC260" s="33"/>
      <c r="JCD260" s="33"/>
      <c r="JCE260" s="33"/>
      <c r="JCF260" s="33"/>
      <c r="JCG260" s="33"/>
      <c r="JCH260" s="33"/>
      <c r="JCI260" s="33"/>
      <c r="JCJ260" s="33"/>
      <c r="JCK260" s="33"/>
      <c r="JCL260" s="33"/>
      <c r="JCM260" s="33"/>
      <c r="JCN260" s="33"/>
      <c r="JCO260" s="33"/>
      <c r="JCP260" s="33"/>
      <c r="JCQ260" s="33"/>
      <c r="JCR260" s="33"/>
      <c r="JCS260" s="33"/>
      <c r="JCT260" s="33"/>
      <c r="JCU260" s="33"/>
      <c r="JCV260" s="35"/>
      <c r="JCW260" s="33"/>
      <c r="JCX260" s="33"/>
      <c r="JCY260" s="33"/>
      <c r="JCZ260" s="33"/>
      <c r="JDA260" s="33"/>
      <c r="JDB260" s="33"/>
      <c r="JDC260" s="33"/>
      <c r="JDD260" s="33"/>
      <c r="JDE260" s="33"/>
      <c r="JDF260" s="33"/>
      <c r="JDG260" s="33"/>
      <c r="JDH260" s="33"/>
      <c r="JDI260" s="33"/>
      <c r="JDJ260" s="33"/>
      <c r="JDK260" s="33"/>
      <c r="JDL260" s="33"/>
      <c r="JDM260" s="33"/>
      <c r="JDN260" s="33"/>
      <c r="JDO260" s="33"/>
      <c r="JDP260" s="35"/>
      <c r="JDQ260" s="33"/>
      <c r="JDR260" s="33"/>
      <c r="JDS260" s="33"/>
      <c r="JDT260" s="33"/>
      <c r="JDU260" s="33"/>
      <c r="JDV260" s="33"/>
      <c r="JDW260" s="33"/>
      <c r="JDX260" s="33"/>
      <c r="JDY260" s="33"/>
      <c r="JDZ260" s="33"/>
      <c r="JEA260" s="33"/>
      <c r="JEB260" s="33"/>
      <c r="JEC260" s="33"/>
      <c r="JED260" s="33"/>
      <c r="JEE260" s="33"/>
      <c r="JEF260" s="33"/>
      <c r="JEG260" s="33"/>
      <c r="JEH260" s="33"/>
      <c r="JEI260" s="33"/>
      <c r="JEJ260" s="35"/>
      <c r="JEK260" s="33"/>
      <c r="JEL260" s="33"/>
      <c r="JEM260" s="33"/>
      <c r="JEN260" s="33"/>
      <c r="JEO260" s="33"/>
      <c r="JEP260" s="33"/>
      <c r="JEQ260" s="33"/>
      <c r="JER260" s="33"/>
      <c r="JES260" s="33"/>
      <c r="JET260" s="33"/>
      <c r="JEU260" s="33"/>
      <c r="JEV260" s="33"/>
      <c r="JEW260" s="33"/>
      <c r="JEX260" s="33"/>
      <c r="JEY260" s="33"/>
      <c r="JEZ260" s="33"/>
      <c r="JFA260" s="33"/>
      <c r="JFB260" s="33"/>
      <c r="JFC260" s="33"/>
      <c r="JFD260" s="35"/>
      <c r="JFE260" s="33"/>
      <c r="JFF260" s="33"/>
      <c r="JFG260" s="33"/>
      <c r="JFH260" s="33"/>
      <c r="JFI260" s="33"/>
      <c r="JFJ260" s="33"/>
      <c r="JFK260" s="33"/>
      <c r="JFL260" s="33"/>
      <c r="JFM260" s="33"/>
      <c r="JFN260" s="33"/>
      <c r="JFO260" s="33"/>
      <c r="JFP260" s="33"/>
      <c r="JFQ260" s="33"/>
      <c r="JFR260" s="33"/>
      <c r="JFS260" s="33"/>
      <c r="JFT260" s="33"/>
      <c r="JFU260" s="33"/>
      <c r="JFV260" s="33"/>
      <c r="JFW260" s="33"/>
      <c r="JFX260" s="35"/>
      <c r="JFY260" s="33"/>
      <c r="JFZ260" s="33"/>
      <c r="JGA260" s="33"/>
      <c r="JGB260" s="33"/>
      <c r="JGC260" s="33"/>
      <c r="JGD260" s="33"/>
      <c r="JGE260" s="33"/>
      <c r="JGF260" s="33"/>
      <c r="JGG260" s="33"/>
      <c r="JGH260" s="33"/>
      <c r="JGI260" s="33"/>
      <c r="JGJ260" s="33"/>
      <c r="JGK260" s="33"/>
      <c r="JGL260" s="33"/>
      <c r="JGM260" s="33"/>
      <c r="JGN260" s="33"/>
      <c r="JGO260" s="33"/>
      <c r="JGP260" s="33"/>
      <c r="JGQ260" s="33"/>
      <c r="JGR260" s="35"/>
      <c r="JGS260" s="33"/>
      <c r="JGT260" s="33"/>
      <c r="JGU260" s="33"/>
      <c r="JGV260" s="33"/>
      <c r="JGW260" s="33"/>
      <c r="JGX260" s="33"/>
      <c r="JGY260" s="33"/>
      <c r="JGZ260" s="33"/>
      <c r="JHA260" s="33"/>
      <c r="JHB260" s="33"/>
      <c r="JHC260" s="33"/>
      <c r="JHD260" s="33"/>
      <c r="JHE260" s="33"/>
      <c r="JHF260" s="33"/>
      <c r="JHG260" s="33"/>
      <c r="JHH260" s="33"/>
      <c r="JHI260" s="33"/>
      <c r="JHJ260" s="33"/>
      <c r="JHK260" s="33"/>
      <c r="JHL260" s="35"/>
      <c r="JHM260" s="33"/>
      <c r="JHN260" s="33"/>
      <c r="JHO260" s="33"/>
      <c r="JHP260" s="33"/>
      <c r="JHQ260" s="33"/>
      <c r="JHR260" s="33"/>
      <c r="JHS260" s="33"/>
      <c r="JHT260" s="33"/>
      <c r="JHU260" s="33"/>
      <c r="JHV260" s="33"/>
      <c r="JHW260" s="33"/>
      <c r="JHX260" s="33"/>
      <c r="JHY260" s="33"/>
      <c r="JHZ260" s="33"/>
      <c r="JIA260" s="33"/>
      <c r="JIB260" s="33"/>
      <c r="JIC260" s="33"/>
      <c r="JID260" s="33"/>
      <c r="JIE260" s="33"/>
      <c r="JIF260" s="35"/>
      <c r="JIG260" s="33"/>
      <c r="JIH260" s="33"/>
      <c r="JII260" s="33"/>
      <c r="JIJ260" s="33"/>
      <c r="JIK260" s="33"/>
      <c r="JIL260" s="33"/>
      <c r="JIM260" s="33"/>
      <c r="JIN260" s="33"/>
      <c r="JIO260" s="33"/>
      <c r="JIP260" s="33"/>
      <c r="JIQ260" s="33"/>
      <c r="JIR260" s="33"/>
      <c r="JIS260" s="33"/>
      <c r="JIT260" s="33"/>
      <c r="JIU260" s="33"/>
      <c r="JIV260" s="33"/>
      <c r="JIW260" s="33"/>
      <c r="JIX260" s="33"/>
      <c r="JIY260" s="33"/>
      <c r="JIZ260" s="35"/>
      <c r="JJA260" s="33"/>
      <c r="JJB260" s="33"/>
      <c r="JJC260" s="33"/>
      <c r="JJD260" s="33"/>
      <c r="JJE260" s="33"/>
      <c r="JJF260" s="33"/>
      <c r="JJG260" s="33"/>
      <c r="JJH260" s="33"/>
      <c r="JJI260" s="33"/>
      <c r="JJJ260" s="33"/>
      <c r="JJK260" s="33"/>
      <c r="JJL260" s="33"/>
      <c r="JJM260" s="33"/>
      <c r="JJN260" s="33"/>
      <c r="JJO260" s="33"/>
      <c r="JJP260" s="33"/>
      <c r="JJQ260" s="33"/>
      <c r="JJR260" s="33"/>
      <c r="JJS260" s="33"/>
      <c r="JJT260" s="35"/>
      <c r="JJU260" s="33"/>
      <c r="JJV260" s="33"/>
      <c r="JJW260" s="33"/>
      <c r="JJX260" s="33"/>
      <c r="JJY260" s="33"/>
      <c r="JJZ260" s="33"/>
      <c r="JKA260" s="33"/>
      <c r="JKB260" s="33"/>
      <c r="JKC260" s="33"/>
      <c r="JKD260" s="33"/>
      <c r="JKE260" s="33"/>
      <c r="JKF260" s="33"/>
      <c r="JKG260" s="33"/>
      <c r="JKH260" s="33"/>
      <c r="JKI260" s="33"/>
      <c r="JKJ260" s="33"/>
      <c r="JKK260" s="33"/>
      <c r="JKL260" s="33"/>
      <c r="JKM260" s="33"/>
      <c r="JKN260" s="35"/>
      <c r="JKO260" s="33"/>
      <c r="JKP260" s="33"/>
      <c r="JKQ260" s="33"/>
      <c r="JKR260" s="33"/>
      <c r="JKS260" s="33"/>
      <c r="JKT260" s="33"/>
      <c r="JKU260" s="33"/>
      <c r="JKV260" s="33"/>
      <c r="JKW260" s="33"/>
      <c r="JKX260" s="33"/>
      <c r="JKY260" s="33"/>
      <c r="JKZ260" s="33"/>
      <c r="JLA260" s="33"/>
      <c r="JLB260" s="33"/>
      <c r="JLC260" s="33"/>
      <c r="JLD260" s="33"/>
      <c r="JLE260" s="33"/>
      <c r="JLF260" s="33"/>
      <c r="JLG260" s="33"/>
      <c r="JLH260" s="35"/>
      <c r="JLI260" s="33"/>
      <c r="JLJ260" s="33"/>
      <c r="JLK260" s="33"/>
      <c r="JLL260" s="33"/>
      <c r="JLM260" s="33"/>
      <c r="JLN260" s="33"/>
      <c r="JLO260" s="33"/>
      <c r="JLP260" s="33"/>
      <c r="JLQ260" s="33"/>
      <c r="JLR260" s="33"/>
      <c r="JLS260" s="33"/>
      <c r="JLT260" s="33"/>
      <c r="JLU260" s="33"/>
      <c r="JLV260" s="33"/>
      <c r="JLW260" s="33"/>
      <c r="JLX260" s="33"/>
      <c r="JLY260" s="33"/>
      <c r="JLZ260" s="33"/>
      <c r="JMA260" s="33"/>
      <c r="JMB260" s="35"/>
      <c r="JMC260" s="33"/>
      <c r="JMD260" s="33"/>
      <c r="JME260" s="33"/>
      <c r="JMF260" s="33"/>
      <c r="JMG260" s="33"/>
      <c r="JMH260" s="33"/>
      <c r="JMI260" s="33"/>
      <c r="JMJ260" s="33"/>
      <c r="JMK260" s="33"/>
      <c r="JML260" s="33"/>
      <c r="JMM260" s="33"/>
      <c r="JMN260" s="33"/>
      <c r="JMO260" s="33"/>
      <c r="JMP260" s="33"/>
      <c r="JMQ260" s="33"/>
      <c r="JMR260" s="33"/>
      <c r="JMS260" s="33"/>
      <c r="JMT260" s="33"/>
      <c r="JMU260" s="33"/>
      <c r="JMV260" s="35"/>
      <c r="JMW260" s="33"/>
      <c r="JMX260" s="33"/>
      <c r="JMY260" s="33"/>
      <c r="JMZ260" s="33"/>
      <c r="JNA260" s="33"/>
      <c r="JNB260" s="33"/>
      <c r="JNC260" s="33"/>
      <c r="JND260" s="33"/>
      <c r="JNE260" s="33"/>
      <c r="JNF260" s="33"/>
      <c r="JNG260" s="33"/>
      <c r="JNH260" s="33"/>
      <c r="JNI260" s="33"/>
      <c r="JNJ260" s="33"/>
      <c r="JNK260" s="33"/>
      <c r="JNL260" s="33"/>
      <c r="JNM260" s="33"/>
      <c r="JNN260" s="33"/>
      <c r="JNO260" s="33"/>
      <c r="JNP260" s="35"/>
      <c r="JNQ260" s="33"/>
      <c r="JNR260" s="33"/>
      <c r="JNS260" s="33"/>
      <c r="JNT260" s="33"/>
      <c r="JNU260" s="33"/>
      <c r="JNV260" s="33"/>
      <c r="JNW260" s="33"/>
      <c r="JNX260" s="33"/>
      <c r="JNY260" s="33"/>
      <c r="JNZ260" s="33"/>
      <c r="JOA260" s="33"/>
      <c r="JOB260" s="33"/>
      <c r="JOC260" s="33"/>
      <c r="JOD260" s="33"/>
      <c r="JOE260" s="33"/>
      <c r="JOF260" s="33"/>
      <c r="JOG260" s="33"/>
      <c r="JOH260" s="33"/>
      <c r="JOI260" s="33"/>
      <c r="JOJ260" s="35"/>
      <c r="JOK260" s="33"/>
      <c r="JOL260" s="33"/>
      <c r="JOM260" s="33"/>
      <c r="JON260" s="33"/>
      <c r="JOO260" s="33"/>
      <c r="JOP260" s="33"/>
      <c r="JOQ260" s="33"/>
      <c r="JOR260" s="33"/>
      <c r="JOS260" s="33"/>
      <c r="JOT260" s="33"/>
      <c r="JOU260" s="33"/>
      <c r="JOV260" s="33"/>
      <c r="JOW260" s="33"/>
      <c r="JOX260" s="33"/>
      <c r="JOY260" s="33"/>
      <c r="JOZ260" s="33"/>
      <c r="JPA260" s="33"/>
      <c r="JPB260" s="33"/>
      <c r="JPC260" s="33"/>
      <c r="JPD260" s="35"/>
      <c r="JPE260" s="33"/>
      <c r="JPF260" s="33"/>
      <c r="JPG260" s="33"/>
      <c r="JPH260" s="33"/>
      <c r="JPI260" s="33"/>
      <c r="JPJ260" s="33"/>
      <c r="JPK260" s="33"/>
      <c r="JPL260" s="33"/>
      <c r="JPM260" s="33"/>
      <c r="JPN260" s="33"/>
      <c r="JPO260" s="33"/>
      <c r="JPP260" s="33"/>
      <c r="JPQ260" s="33"/>
      <c r="JPR260" s="33"/>
      <c r="JPS260" s="33"/>
      <c r="JPT260" s="33"/>
      <c r="JPU260" s="33"/>
      <c r="JPV260" s="33"/>
      <c r="JPW260" s="33"/>
      <c r="JPX260" s="35"/>
      <c r="JPY260" s="33"/>
      <c r="JPZ260" s="33"/>
      <c r="JQA260" s="33"/>
      <c r="JQB260" s="33"/>
      <c r="JQC260" s="33"/>
      <c r="JQD260" s="33"/>
      <c r="JQE260" s="33"/>
      <c r="JQF260" s="33"/>
      <c r="JQG260" s="33"/>
      <c r="JQH260" s="33"/>
      <c r="JQI260" s="33"/>
      <c r="JQJ260" s="33"/>
      <c r="JQK260" s="33"/>
      <c r="JQL260" s="33"/>
      <c r="JQM260" s="33"/>
      <c r="JQN260" s="33"/>
      <c r="JQO260" s="33"/>
      <c r="JQP260" s="33"/>
      <c r="JQQ260" s="33"/>
      <c r="JQR260" s="35"/>
      <c r="JQS260" s="33"/>
      <c r="JQT260" s="33"/>
      <c r="JQU260" s="33"/>
      <c r="JQV260" s="33"/>
      <c r="JQW260" s="33"/>
      <c r="JQX260" s="33"/>
      <c r="JQY260" s="33"/>
      <c r="JQZ260" s="33"/>
      <c r="JRA260" s="33"/>
      <c r="JRB260" s="33"/>
      <c r="JRC260" s="33"/>
      <c r="JRD260" s="33"/>
      <c r="JRE260" s="33"/>
      <c r="JRF260" s="33"/>
      <c r="JRG260" s="33"/>
      <c r="JRH260" s="33"/>
      <c r="JRI260" s="33"/>
      <c r="JRJ260" s="33"/>
      <c r="JRK260" s="33"/>
      <c r="JRL260" s="35"/>
      <c r="JRM260" s="33"/>
      <c r="JRN260" s="33"/>
      <c r="JRO260" s="33"/>
      <c r="JRP260" s="33"/>
      <c r="JRQ260" s="33"/>
      <c r="JRR260" s="33"/>
      <c r="JRS260" s="33"/>
      <c r="JRT260" s="33"/>
      <c r="JRU260" s="33"/>
      <c r="JRV260" s="33"/>
      <c r="JRW260" s="33"/>
      <c r="JRX260" s="33"/>
      <c r="JRY260" s="33"/>
      <c r="JRZ260" s="33"/>
      <c r="JSA260" s="33"/>
      <c r="JSB260" s="33"/>
      <c r="JSC260" s="33"/>
      <c r="JSD260" s="33"/>
      <c r="JSE260" s="33"/>
      <c r="JSF260" s="35"/>
      <c r="JSG260" s="33"/>
      <c r="JSH260" s="33"/>
      <c r="JSI260" s="33"/>
      <c r="JSJ260" s="33"/>
      <c r="JSK260" s="33"/>
      <c r="JSL260" s="33"/>
      <c r="JSM260" s="33"/>
      <c r="JSN260" s="33"/>
      <c r="JSO260" s="33"/>
      <c r="JSP260" s="33"/>
      <c r="JSQ260" s="33"/>
      <c r="JSR260" s="33"/>
      <c r="JSS260" s="33"/>
      <c r="JST260" s="33"/>
      <c r="JSU260" s="33"/>
      <c r="JSV260" s="33"/>
      <c r="JSW260" s="33"/>
      <c r="JSX260" s="33"/>
      <c r="JSY260" s="33"/>
      <c r="JSZ260" s="35"/>
      <c r="JTA260" s="33"/>
      <c r="JTB260" s="33"/>
      <c r="JTC260" s="33"/>
      <c r="JTD260" s="33"/>
      <c r="JTE260" s="33"/>
      <c r="JTF260" s="33"/>
      <c r="JTG260" s="33"/>
      <c r="JTH260" s="33"/>
      <c r="JTI260" s="33"/>
      <c r="JTJ260" s="33"/>
      <c r="JTK260" s="33"/>
      <c r="JTL260" s="33"/>
      <c r="JTM260" s="33"/>
      <c r="JTN260" s="33"/>
      <c r="JTO260" s="33"/>
      <c r="JTP260" s="33"/>
      <c r="JTQ260" s="33"/>
      <c r="JTR260" s="33"/>
      <c r="JTS260" s="33"/>
      <c r="JTT260" s="35"/>
      <c r="JTU260" s="33"/>
      <c r="JTV260" s="33"/>
      <c r="JTW260" s="33"/>
      <c r="JTX260" s="33"/>
      <c r="JTY260" s="33"/>
      <c r="JTZ260" s="33"/>
      <c r="JUA260" s="33"/>
      <c r="JUB260" s="33"/>
      <c r="JUC260" s="33"/>
      <c r="JUD260" s="33"/>
      <c r="JUE260" s="33"/>
      <c r="JUF260" s="33"/>
      <c r="JUG260" s="33"/>
      <c r="JUH260" s="33"/>
      <c r="JUI260" s="33"/>
      <c r="JUJ260" s="33"/>
      <c r="JUK260" s="33"/>
      <c r="JUL260" s="33"/>
      <c r="JUM260" s="33"/>
      <c r="JUN260" s="35"/>
      <c r="JUO260" s="33"/>
      <c r="JUP260" s="33"/>
      <c r="JUQ260" s="33"/>
      <c r="JUR260" s="33"/>
      <c r="JUS260" s="33"/>
      <c r="JUT260" s="33"/>
      <c r="JUU260" s="33"/>
      <c r="JUV260" s="33"/>
      <c r="JUW260" s="33"/>
      <c r="JUX260" s="33"/>
      <c r="JUY260" s="33"/>
      <c r="JUZ260" s="33"/>
      <c r="JVA260" s="33"/>
      <c r="JVB260" s="33"/>
      <c r="JVC260" s="33"/>
      <c r="JVD260" s="33"/>
      <c r="JVE260" s="33"/>
      <c r="JVF260" s="33"/>
      <c r="JVG260" s="33"/>
      <c r="JVH260" s="35"/>
      <c r="JVI260" s="33"/>
      <c r="JVJ260" s="33"/>
      <c r="JVK260" s="33"/>
      <c r="JVL260" s="33"/>
      <c r="JVM260" s="33"/>
      <c r="JVN260" s="33"/>
      <c r="JVO260" s="33"/>
      <c r="JVP260" s="33"/>
      <c r="JVQ260" s="33"/>
      <c r="JVR260" s="33"/>
      <c r="JVS260" s="33"/>
      <c r="JVT260" s="33"/>
      <c r="JVU260" s="33"/>
      <c r="JVV260" s="33"/>
      <c r="JVW260" s="33"/>
      <c r="JVX260" s="33"/>
      <c r="JVY260" s="33"/>
      <c r="JVZ260" s="33"/>
      <c r="JWA260" s="33"/>
      <c r="JWB260" s="35"/>
      <c r="JWC260" s="33"/>
      <c r="JWD260" s="33"/>
      <c r="JWE260" s="33"/>
      <c r="JWF260" s="33"/>
      <c r="JWG260" s="33"/>
      <c r="JWH260" s="33"/>
      <c r="JWI260" s="33"/>
      <c r="JWJ260" s="33"/>
      <c r="JWK260" s="33"/>
      <c r="JWL260" s="33"/>
      <c r="JWM260" s="33"/>
      <c r="JWN260" s="33"/>
      <c r="JWO260" s="33"/>
      <c r="JWP260" s="33"/>
      <c r="JWQ260" s="33"/>
      <c r="JWR260" s="33"/>
      <c r="JWS260" s="33"/>
      <c r="JWT260" s="33"/>
      <c r="JWU260" s="33"/>
      <c r="JWV260" s="35"/>
      <c r="JWW260" s="33"/>
      <c r="JWX260" s="33"/>
      <c r="JWY260" s="33"/>
      <c r="JWZ260" s="33"/>
      <c r="JXA260" s="33"/>
      <c r="JXB260" s="33"/>
      <c r="JXC260" s="33"/>
      <c r="JXD260" s="33"/>
      <c r="JXE260" s="33"/>
      <c r="JXF260" s="33"/>
      <c r="JXG260" s="33"/>
      <c r="JXH260" s="33"/>
      <c r="JXI260" s="33"/>
      <c r="JXJ260" s="33"/>
      <c r="JXK260" s="33"/>
      <c r="JXL260" s="33"/>
      <c r="JXM260" s="33"/>
      <c r="JXN260" s="33"/>
      <c r="JXO260" s="33"/>
      <c r="JXP260" s="35"/>
      <c r="JXQ260" s="33"/>
      <c r="JXR260" s="33"/>
      <c r="JXS260" s="33"/>
      <c r="JXT260" s="33"/>
      <c r="JXU260" s="33"/>
      <c r="JXV260" s="33"/>
      <c r="JXW260" s="33"/>
      <c r="JXX260" s="33"/>
      <c r="JXY260" s="33"/>
      <c r="JXZ260" s="33"/>
      <c r="JYA260" s="33"/>
      <c r="JYB260" s="33"/>
      <c r="JYC260" s="33"/>
      <c r="JYD260" s="33"/>
      <c r="JYE260" s="33"/>
      <c r="JYF260" s="33"/>
      <c r="JYG260" s="33"/>
      <c r="JYH260" s="33"/>
      <c r="JYI260" s="33"/>
      <c r="JYJ260" s="35"/>
      <c r="JYK260" s="33"/>
      <c r="JYL260" s="33"/>
      <c r="JYM260" s="33"/>
      <c r="JYN260" s="33"/>
      <c r="JYO260" s="33"/>
      <c r="JYP260" s="33"/>
      <c r="JYQ260" s="33"/>
      <c r="JYR260" s="33"/>
      <c r="JYS260" s="33"/>
      <c r="JYT260" s="33"/>
      <c r="JYU260" s="33"/>
      <c r="JYV260" s="33"/>
      <c r="JYW260" s="33"/>
      <c r="JYX260" s="33"/>
      <c r="JYY260" s="33"/>
      <c r="JYZ260" s="33"/>
      <c r="JZA260" s="33"/>
      <c r="JZB260" s="33"/>
      <c r="JZC260" s="33"/>
      <c r="JZD260" s="35"/>
      <c r="JZE260" s="33"/>
      <c r="JZF260" s="33"/>
      <c r="JZG260" s="33"/>
      <c r="JZH260" s="33"/>
      <c r="JZI260" s="33"/>
      <c r="JZJ260" s="33"/>
      <c r="JZK260" s="33"/>
      <c r="JZL260" s="33"/>
      <c r="JZM260" s="33"/>
      <c r="JZN260" s="33"/>
      <c r="JZO260" s="33"/>
      <c r="JZP260" s="33"/>
      <c r="JZQ260" s="33"/>
      <c r="JZR260" s="33"/>
      <c r="JZS260" s="33"/>
      <c r="JZT260" s="33"/>
      <c r="JZU260" s="33"/>
      <c r="JZV260" s="33"/>
      <c r="JZW260" s="33"/>
      <c r="JZX260" s="35"/>
      <c r="JZY260" s="33"/>
      <c r="JZZ260" s="33"/>
      <c r="KAA260" s="33"/>
      <c r="KAB260" s="33"/>
      <c r="KAC260" s="33"/>
      <c r="KAD260" s="33"/>
      <c r="KAE260" s="33"/>
      <c r="KAF260" s="33"/>
      <c r="KAG260" s="33"/>
      <c r="KAH260" s="33"/>
      <c r="KAI260" s="33"/>
      <c r="KAJ260" s="33"/>
      <c r="KAK260" s="33"/>
      <c r="KAL260" s="33"/>
      <c r="KAM260" s="33"/>
      <c r="KAN260" s="33"/>
      <c r="KAO260" s="33"/>
      <c r="KAP260" s="33"/>
      <c r="KAQ260" s="33"/>
      <c r="KAR260" s="35"/>
      <c r="KAS260" s="33"/>
      <c r="KAT260" s="33"/>
      <c r="KAU260" s="33"/>
      <c r="KAV260" s="33"/>
      <c r="KAW260" s="33"/>
      <c r="KAX260" s="33"/>
      <c r="KAY260" s="33"/>
      <c r="KAZ260" s="33"/>
      <c r="KBA260" s="33"/>
      <c r="KBB260" s="33"/>
      <c r="KBC260" s="33"/>
      <c r="KBD260" s="33"/>
      <c r="KBE260" s="33"/>
      <c r="KBF260" s="33"/>
      <c r="KBG260" s="33"/>
      <c r="KBH260" s="33"/>
      <c r="KBI260" s="33"/>
      <c r="KBJ260" s="33"/>
      <c r="KBK260" s="33"/>
      <c r="KBL260" s="35"/>
      <c r="KBM260" s="33"/>
      <c r="KBN260" s="33"/>
      <c r="KBO260" s="33"/>
      <c r="KBP260" s="33"/>
      <c r="KBQ260" s="33"/>
      <c r="KBR260" s="33"/>
      <c r="KBS260" s="33"/>
      <c r="KBT260" s="33"/>
      <c r="KBU260" s="33"/>
      <c r="KBV260" s="33"/>
      <c r="KBW260" s="33"/>
      <c r="KBX260" s="33"/>
      <c r="KBY260" s="33"/>
      <c r="KBZ260" s="33"/>
      <c r="KCA260" s="33"/>
      <c r="KCB260" s="33"/>
      <c r="KCC260" s="33"/>
      <c r="KCD260" s="33"/>
      <c r="KCE260" s="33"/>
      <c r="KCF260" s="35"/>
      <c r="KCG260" s="33"/>
      <c r="KCH260" s="33"/>
      <c r="KCI260" s="33"/>
      <c r="KCJ260" s="33"/>
      <c r="KCK260" s="33"/>
      <c r="KCL260" s="33"/>
      <c r="KCM260" s="33"/>
      <c r="KCN260" s="33"/>
      <c r="KCO260" s="33"/>
      <c r="KCP260" s="33"/>
      <c r="KCQ260" s="33"/>
      <c r="KCR260" s="33"/>
      <c r="KCS260" s="33"/>
      <c r="KCT260" s="33"/>
      <c r="KCU260" s="33"/>
      <c r="KCV260" s="33"/>
      <c r="KCW260" s="33"/>
      <c r="KCX260" s="33"/>
      <c r="KCY260" s="33"/>
      <c r="KCZ260" s="35"/>
      <c r="KDA260" s="33"/>
      <c r="KDB260" s="33"/>
      <c r="KDC260" s="33"/>
      <c r="KDD260" s="33"/>
      <c r="KDE260" s="33"/>
      <c r="KDF260" s="33"/>
      <c r="KDG260" s="33"/>
      <c r="KDH260" s="33"/>
      <c r="KDI260" s="33"/>
      <c r="KDJ260" s="33"/>
      <c r="KDK260" s="33"/>
      <c r="KDL260" s="33"/>
      <c r="KDM260" s="33"/>
      <c r="KDN260" s="33"/>
      <c r="KDO260" s="33"/>
      <c r="KDP260" s="33"/>
      <c r="KDQ260" s="33"/>
      <c r="KDR260" s="33"/>
      <c r="KDS260" s="33"/>
      <c r="KDT260" s="35"/>
      <c r="KDU260" s="33"/>
      <c r="KDV260" s="33"/>
      <c r="KDW260" s="33"/>
      <c r="KDX260" s="33"/>
      <c r="KDY260" s="33"/>
      <c r="KDZ260" s="33"/>
      <c r="KEA260" s="33"/>
      <c r="KEB260" s="33"/>
      <c r="KEC260" s="33"/>
      <c r="KED260" s="33"/>
      <c r="KEE260" s="33"/>
      <c r="KEF260" s="33"/>
      <c r="KEG260" s="33"/>
      <c r="KEH260" s="33"/>
      <c r="KEI260" s="33"/>
      <c r="KEJ260" s="33"/>
      <c r="KEK260" s="33"/>
      <c r="KEL260" s="33"/>
      <c r="KEM260" s="33"/>
      <c r="KEN260" s="35"/>
      <c r="KEO260" s="33"/>
      <c r="KEP260" s="33"/>
      <c r="KEQ260" s="33"/>
      <c r="KER260" s="33"/>
      <c r="KES260" s="33"/>
      <c r="KET260" s="33"/>
      <c r="KEU260" s="33"/>
      <c r="KEV260" s="33"/>
      <c r="KEW260" s="33"/>
      <c r="KEX260" s="33"/>
      <c r="KEY260" s="33"/>
      <c r="KEZ260" s="33"/>
      <c r="KFA260" s="33"/>
      <c r="KFB260" s="33"/>
      <c r="KFC260" s="33"/>
      <c r="KFD260" s="33"/>
      <c r="KFE260" s="33"/>
      <c r="KFF260" s="33"/>
      <c r="KFG260" s="33"/>
      <c r="KFH260" s="35"/>
      <c r="KFI260" s="33"/>
      <c r="KFJ260" s="33"/>
      <c r="KFK260" s="33"/>
      <c r="KFL260" s="33"/>
      <c r="KFM260" s="33"/>
      <c r="KFN260" s="33"/>
      <c r="KFO260" s="33"/>
      <c r="KFP260" s="33"/>
      <c r="KFQ260" s="33"/>
      <c r="KFR260" s="33"/>
      <c r="KFS260" s="33"/>
      <c r="KFT260" s="33"/>
      <c r="KFU260" s="33"/>
      <c r="KFV260" s="33"/>
      <c r="KFW260" s="33"/>
      <c r="KFX260" s="33"/>
      <c r="KFY260" s="33"/>
      <c r="KFZ260" s="33"/>
      <c r="KGA260" s="33"/>
      <c r="KGB260" s="35"/>
      <c r="KGC260" s="33"/>
      <c r="KGD260" s="33"/>
      <c r="KGE260" s="33"/>
      <c r="KGF260" s="33"/>
      <c r="KGG260" s="33"/>
      <c r="KGH260" s="33"/>
      <c r="KGI260" s="33"/>
      <c r="KGJ260" s="33"/>
      <c r="KGK260" s="33"/>
      <c r="KGL260" s="33"/>
      <c r="KGM260" s="33"/>
      <c r="KGN260" s="33"/>
      <c r="KGO260" s="33"/>
      <c r="KGP260" s="33"/>
      <c r="KGQ260" s="33"/>
      <c r="KGR260" s="33"/>
      <c r="KGS260" s="33"/>
      <c r="KGT260" s="33"/>
      <c r="KGU260" s="33"/>
      <c r="KGV260" s="35"/>
      <c r="KGW260" s="33"/>
      <c r="KGX260" s="33"/>
      <c r="KGY260" s="33"/>
      <c r="KGZ260" s="33"/>
      <c r="KHA260" s="33"/>
      <c r="KHB260" s="33"/>
      <c r="KHC260" s="33"/>
      <c r="KHD260" s="33"/>
      <c r="KHE260" s="33"/>
      <c r="KHF260" s="33"/>
      <c r="KHG260" s="33"/>
      <c r="KHH260" s="33"/>
      <c r="KHI260" s="33"/>
      <c r="KHJ260" s="33"/>
      <c r="KHK260" s="33"/>
      <c r="KHL260" s="33"/>
      <c r="KHM260" s="33"/>
      <c r="KHN260" s="33"/>
      <c r="KHO260" s="33"/>
      <c r="KHP260" s="35"/>
      <c r="KHQ260" s="33"/>
      <c r="KHR260" s="33"/>
      <c r="KHS260" s="33"/>
      <c r="KHT260" s="33"/>
      <c r="KHU260" s="33"/>
      <c r="KHV260" s="33"/>
      <c r="KHW260" s="33"/>
      <c r="KHX260" s="33"/>
      <c r="KHY260" s="33"/>
      <c r="KHZ260" s="33"/>
      <c r="KIA260" s="33"/>
      <c r="KIB260" s="33"/>
      <c r="KIC260" s="33"/>
      <c r="KID260" s="33"/>
      <c r="KIE260" s="33"/>
      <c r="KIF260" s="33"/>
      <c r="KIG260" s="33"/>
      <c r="KIH260" s="33"/>
      <c r="KII260" s="33"/>
      <c r="KIJ260" s="35"/>
      <c r="KIK260" s="33"/>
      <c r="KIL260" s="33"/>
      <c r="KIM260" s="33"/>
      <c r="KIN260" s="33"/>
      <c r="KIO260" s="33"/>
      <c r="KIP260" s="33"/>
      <c r="KIQ260" s="33"/>
      <c r="KIR260" s="33"/>
      <c r="KIS260" s="33"/>
      <c r="KIT260" s="33"/>
      <c r="KIU260" s="33"/>
      <c r="KIV260" s="33"/>
      <c r="KIW260" s="33"/>
      <c r="KIX260" s="33"/>
      <c r="KIY260" s="33"/>
      <c r="KIZ260" s="33"/>
      <c r="KJA260" s="33"/>
      <c r="KJB260" s="33"/>
      <c r="KJC260" s="33"/>
      <c r="KJD260" s="35"/>
      <c r="KJE260" s="33"/>
      <c r="KJF260" s="33"/>
      <c r="KJG260" s="33"/>
      <c r="KJH260" s="33"/>
      <c r="KJI260" s="33"/>
      <c r="KJJ260" s="33"/>
      <c r="KJK260" s="33"/>
      <c r="KJL260" s="33"/>
      <c r="KJM260" s="33"/>
      <c r="KJN260" s="33"/>
      <c r="KJO260" s="33"/>
      <c r="KJP260" s="33"/>
      <c r="KJQ260" s="33"/>
      <c r="KJR260" s="33"/>
      <c r="KJS260" s="33"/>
      <c r="KJT260" s="33"/>
      <c r="KJU260" s="33"/>
      <c r="KJV260" s="33"/>
      <c r="KJW260" s="33"/>
      <c r="KJX260" s="35"/>
      <c r="KJY260" s="33"/>
      <c r="KJZ260" s="33"/>
      <c r="KKA260" s="33"/>
      <c r="KKB260" s="33"/>
      <c r="KKC260" s="33"/>
      <c r="KKD260" s="33"/>
      <c r="KKE260" s="33"/>
      <c r="KKF260" s="33"/>
      <c r="KKG260" s="33"/>
      <c r="KKH260" s="33"/>
      <c r="KKI260" s="33"/>
      <c r="KKJ260" s="33"/>
      <c r="KKK260" s="33"/>
      <c r="KKL260" s="33"/>
      <c r="KKM260" s="33"/>
      <c r="KKN260" s="33"/>
      <c r="KKO260" s="33"/>
      <c r="KKP260" s="33"/>
      <c r="KKQ260" s="33"/>
      <c r="KKR260" s="35"/>
      <c r="KKS260" s="33"/>
      <c r="KKT260" s="33"/>
      <c r="KKU260" s="33"/>
      <c r="KKV260" s="33"/>
      <c r="KKW260" s="33"/>
      <c r="KKX260" s="33"/>
      <c r="KKY260" s="33"/>
      <c r="KKZ260" s="33"/>
      <c r="KLA260" s="33"/>
      <c r="KLB260" s="33"/>
      <c r="KLC260" s="33"/>
      <c r="KLD260" s="33"/>
      <c r="KLE260" s="33"/>
      <c r="KLF260" s="33"/>
      <c r="KLG260" s="33"/>
      <c r="KLH260" s="33"/>
      <c r="KLI260" s="33"/>
      <c r="KLJ260" s="33"/>
      <c r="KLK260" s="33"/>
      <c r="KLL260" s="35"/>
      <c r="KLM260" s="33"/>
      <c r="KLN260" s="33"/>
      <c r="KLO260" s="33"/>
      <c r="KLP260" s="33"/>
      <c r="KLQ260" s="33"/>
      <c r="KLR260" s="33"/>
      <c r="KLS260" s="33"/>
      <c r="KLT260" s="33"/>
      <c r="KLU260" s="33"/>
      <c r="KLV260" s="33"/>
      <c r="KLW260" s="33"/>
      <c r="KLX260" s="33"/>
      <c r="KLY260" s="33"/>
      <c r="KLZ260" s="33"/>
      <c r="KMA260" s="33"/>
      <c r="KMB260" s="33"/>
      <c r="KMC260" s="33"/>
      <c r="KMD260" s="33"/>
      <c r="KME260" s="33"/>
      <c r="KMF260" s="35"/>
      <c r="KMG260" s="33"/>
      <c r="KMH260" s="33"/>
      <c r="KMI260" s="33"/>
      <c r="KMJ260" s="33"/>
      <c r="KMK260" s="33"/>
      <c r="KML260" s="33"/>
      <c r="KMM260" s="33"/>
      <c r="KMN260" s="33"/>
      <c r="KMO260" s="33"/>
      <c r="KMP260" s="33"/>
      <c r="KMQ260" s="33"/>
      <c r="KMR260" s="33"/>
      <c r="KMS260" s="33"/>
      <c r="KMT260" s="33"/>
      <c r="KMU260" s="33"/>
      <c r="KMV260" s="33"/>
      <c r="KMW260" s="33"/>
      <c r="KMX260" s="33"/>
      <c r="KMY260" s="33"/>
      <c r="KMZ260" s="35"/>
      <c r="KNA260" s="33"/>
      <c r="KNB260" s="33"/>
      <c r="KNC260" s="33"/>
      <c r="KND260" s="33"/>
      <c r="KNE260" s="33"/>
      <c r="KNF260" s="33"/>
      <c r="KNG260" s="33"/>
      <c r="KNH260" s="33"/>
      <c r="KNI260" s="33"/>
      <c r="KNJ260" s="33"/>
      <c r="KNK260" s="33"/>
      <c r="KNL260" s="33"/>
      <c r="KNM260" s="33"/>
      <c r="KNN260" s="33"/>
      <c r="KNO260" s="33"/>
      <c r="KNP260" s="33"/>
      <c r="KNQ260" s="33"/>
      <c r="KNR260" s="33"/>
      <c r="KNS260" s="33"/>
      <c r="KNT260" s="35"/>
      <c r="KNU260" s="33"/>
      <c r="KNV260" s="33"/>
      <c r="KNW260" s="33"/>
      <c r="KNX260" s="33"/>
      <c r="KNY260" s="33"/>
      <c r="KNZ260" s="33"/>
      <c r="KOA260" s="33"/>
      <c r="KOB260" s="33"/>
      <c r="KOC260" s="33"/>
      <c r="KOD260" s="33"/>
      <c r="KOE260" s="33"/>
      <c r="KOF260" s="33"/>
      <c r="KOG260" s="33"/>
      <c r="KOH260" s="33"/>
      <c r="KOI260" s="33"/>
      <c r="KOJ260" s="33"/>
      <c r="KOK260" s="33"/>
      <c r="KOL260" s="33"/>
      <c r="KOM260" s="33"/>
      <c r="KON260" s="35"/>
      <c r="KOO260" s="33"/>
      <c r="KOP260" s="33"/>
      <c r="KOQ260" s="33"/>
      <c r="KOR260" s="33"/>
      <c r="KOS260" s="33"/>
      <c r="KOT260" s="33"/>
      <c r="KOU260" s="33"/>
      <c r="KOV260" s="33"/>
      <c r="KOW260" s="33"/>
      <c r="KOX260" s="33"/>
      <c r="KOY260" s="33"/>
      <c r="KOZ260" s="33"/>
      <c r="KPA260" s="33"/>
      <c r="KPB260" s="33"/>
      <c r="KPC260" s="33"/>
      <c r="KPD260" s="33"/>
      <c r="KPE260" s="33"/>
      <c r="KPF260" s="33"/>
      <c r="KPG260" s="33"/>
      <c r="KPH260" s="35"/>
      <c r="KPI260" s="33"/>
      <c r="KPJ260" s="33"/>
      <c r="KPK260" s="33"/>
      <c r="KPL260" s="33"/>
      <c r="KPM260" s="33"/>
      <c r="KPN260" s="33"/>
      <c r="KPO260" s="33"/>
      <c r="KPP260" s="33"/>
      <c r="KPQ260" s="33"/>
      <c r="KPR260" s="33"/>
      <c r="KPS260" s="33"/>
      <c r="KPT260" s="33"/>
      <c r="KPU260" s="33"/>
      <c r="KPV260" s="33"/>
      <c r="KPW260" s="33"/>
      <c r="KPX260" s="33"/>
      <c r="KPY260" s="33"/>
      <c r="KPZ260" s="33"/>
      <c r="KQA260" s="33"/>
      <c r="KQB260" s="35"/>
      <c r="KQC260" s="33"/>
      <c r="KQD260" s="33"/>
      <c r="KQE260" s="33"/>
      <c r="KQF260" s="33"/>
      <c r="KQG260" s="33"/>
      <c r="KQH260" s="33"/>
      <c r="KQI260" s="33"/>
      <c r="KQJ260" s="33"/>
      <c r="KQK260" s="33"/>
      <c r="KQL260" s="33"/>
      <c r="KQM260" s="33"/>
      <c r="KQN260" s="33"/>
      <c r="KQO260" s="33"/>
      <c r="KQP260" s="33"/>
      <c r="KQQ260" s="33"/>
      <c r="KQR260" s="33"/>
      <c r="KQS260" s="33"/>
      <c r="KQT260" s="33"/>
      <c r="KQU260" s="33"/>
      <c r="KQV260" s="35"/>
      <c r="KQW260" s="33"/>
      <c r="KQX260" s="33"/>
      <c r="KQY260" s="33"/>
      <c r="KQZ260" s="33"/>
      <c r="KRA260" s="33"/>
      <c r="KRB260" s="33"/>
      <c r="KRC260" s="33"/>
      <c r="KRD260" s="33"/>
      <c r="KRE260" s="33"/>
      <c r="KRF260" s="33"/>
      <c r="KRG260" s="33"/>
      <c r="KRH260" s="33"/>
      <c r="KRI260" s="33"/>
      <c r="KRJ260" s="33"/>
      <c r="KRK260" s="33"/>
      <c r="KRL260" s="33"/>
      <c r="KRM260" s="33"/>
      <c r="KRN260" s="33"/>
      <c r="KRO260" s="33"/>
      <c r="KRP260" s="35"/>
      <c r="KRQ260" s="33"/>
      <c r="KRR260" s="33"/>
      <c r="KRS260" s="33"/>
      <c r="KRT260" s="33"/>
      <c r="KRU260" s="33"/>
      <c r="KRV260" s="33"/>
      <c r="KRW260" s="33"/>
      <c r="KRX260" s="33"/>
      <c r="KRY260" s="33"/>
      <c r="KRZ260" s="33"/>
      <c r="KSA260" s="33"/>
      <c r="KSB260" s="33"/>
      <c r="KSC260" s="33"/>
      <c r="KSD260" s="33"/>
      <c r="KSE260" s="33"/>
      <c r="KSF260" s="33"/>
      <c r="KSG260" s="33"/>
      <c r="KSH260" s="33"/>
      <c r="KSI260" s="33"/>
      <c r="KSJ260" s="35"/>
      <c r="KSK260" s="33"/>
      <c r="KSL260" s="33"/>
      <c r="KSM260" s="33"/>
      <c r="KSN260" s="33"/>
      <c r="KSO260" s="33"/>
      <c r="KSP260" s="33"/>
      <c r="KSQ260" s="33"/>
      <c r="KSR260" s="33"/>
      <c r="KSS260" s="33"/>
      <c r="KST260" s="33"/>
      <c r="KSU260" s="33"/>
      <c r="KSV260" s="33"/>
      <c r="KSW260" s="33"/>
      <c r="KSX260" s="33"/>
      <c r="KSY260" s="33"/>
      <c r="KSZ260" s="33"/>
      <c r="KTA260" s="33"/>
      <c r="KTB260" s="33"/>
      <c r="KTC260" s="33"/>
      <c r="KTD260" s="35"/>
      <c r="KTE260" s="33"/>
      <c r="KTF260" s="33"/>
      <c r="KTG260" s="33"/>
      <c r="KTH260" s="33"/>
      <c r="KTI260" s="33"/>
      <c r="KTJ260" s="33"/>
      <c r="KTK260" s="33"/>
      <c r="KTL260" s="33"/>
      <c r="KTM260" s="33"/>
      <c r="KTN260" s="33"/>
      <c r="KTO260" s="33"/>
      <c r="KTP260" s="33"/>
      <c r="KTQ260" s="33"/>
      <c r="KTR260" s="33"/>
      <c r="KTS260" s="33"/>
      <c r="KTT260" s="33"/>
      <c r="KTU260" s="33"/>
      <c r="KTV260" s="33"/>
      <c r="KTW260" s="33"/>
      <c r="KTX260" s="35"/>
      <c r="KTY260" s="33"/>
      <c r="KTZ260" s="33"/>
      <c r="KUA260" s="33"/>
      <c r="KUB260" s="33"/>
      <c r="KUC260" s="33"/>
      <c r="KUD260" s="33"/>
      <c r="KUE260" s="33"/>
      <c r="KUF260" s="33"/>
      <c r="KUG260" s="33"/>
      <c r="KUH260" s="33"/>
      <c r="KUI260" s="33"/>
      <c r="KUJ260" s="33"/>
      <c r="KUK260" s="33"/>
      <c r="KUL260" s="33"/>
      <c r="KUM260" s="33"/>
      <c r="KUN260" s="33"/>
      <c r="KUO260" s="33"/>
      <c r="KUP260" s="33"/>
      <c r="KUQ260" s="33"/>
      <c r="KUR260" s="35"/>
      <c r="KUS260" s="33"/>
      <c r="KUT260" s="33"/>
      <c r="KUU260" s="33"/>
      <c r="KUV260" s="33"/>
      <c r="KUW260" s="33"/>
      <c r="KUX260" s="33"/>
      <c r="KUY260" s="33"/>
      <c r="KUZ260" s="33"/>
      <c r="KVA260" s="33"/>
      <c r="KVB260" s="33"/>
      <c r="KVC260" s="33"/>
      <c r="KVD260" s="33"/>
      <c r="KVE260" s="33"/>
      <c r="KVF260" s="33"/>
      <c r="KVG260" s="33"/>
      <c r="KVH260" s="33"/>
      <c r="KVI260" s="33"/>
      <c r="KVJ260" s="33"/>
      <c r="KVK260" s="33"/>
      <c r="KVL260" s="35"/>
      <c r="KVM260" s="33"/>
      <c r="KVN260" s="33"/>
      <c r="KVO260" s="33"/>
      <c r="KVP260" s="33"/>
      <c r="KVQ260" s="33"/>
      <c r="KVR260" s="33"/>
      <c r="KVS260" s="33"/>
      <c r="KVT260" s="33"/>
      <c r="KVU260" s="33"/>
      <c r="KVV260" s="33"/>
      <c r="KVW260" s="33"/>
      <c r="KVX260" s="33"/>
      <c r="KVY260" s="33"/>
      <c r="KVZ260" s="33"/>
      <c r="KWA260" s="33"/>
      <c r="KWB260" s="33"/>
      <c r="KWC260" s="33"/>
      <c r="KWD260" s="33"/>
      <c r="KWE260" s="33"/>
      <c r="KWF260" s="35"/>
      <c r="KWG260" s="33"/>
      <c r="KWH260" s="33"/>
      <c r="KWI260" s="33"/>
      <c r="KWJ260" s="33"/>
      <c r="KWK260" s="33"/>
      <c r="KWL260" s="33"/>
      <c r="KWM260" s="33"/>
      <c r="KWN260" s="33"/>
      <c r="KWO260" s="33"/>
      <c r="KWP260" s="33"/>
      <c r="KWQ260" s="33"/>
      <c r="KWR260" s="33"/>
      <c r="KWS260" s="33"/>
      <c r="KWT260" s="33"/>
      <c r="KWU260" s="33"/>
      <c r="KWV260" s="33"/>
      <c r="KWW260" s="33"/>
      <c r="KWX260" s="33"/>
      <c r="KWY260" s="33"/>
      <c r="KWZ260" s="35"/>
      <c r="KXA260" s="33"/>
      <c r="KXB260" s="33"/>
      <c r="KXC260" s="33"/>
      <c r="KXD260" s="33"/>
      <c r="KXE260" s="33"/>
      <c r="KXF260" s="33"/>
      <c r="KXG260" s="33"/>
      <c r="KXH260" s="33"/>
      <c r="KXI260" s="33"/>
      <c r="KXJ260" s="33"/>
      <c r="KXK260" s="33"/>
      <c r="KXL260" s="33"/>
      <c r="KXM260" s="33"/>
      <c r="KXN260" s="33"/>
      <c r="KXO260" s="33"/>
      <c r="KXP260" s="33"/>
      <c r="KXQ260" s="33"/>
      <c r="KXR260" s="33"/>
      <c r="KXS260" s="33"/>
      <c r="KXT260" s="35"/>
      <c r="KXU260" s="33"/>
      <c r="KXV260" s="33"/>
      <c r="KXW260" s="33"/>
      <c r="KXX260" s="33"/>
      <c r="KXY260" s="33"/>
      <c r="KXZ260" s="33"/>
      <c r="KYA260" s="33"/>
      <c r="KYB260" s="33"/>
      <c r="KYC260" s="33"/>
      <c r="KYD260" s="33"/>
      <c r="KYE260" s="33"/>
      <c r="KYF260" s="33"/>
      <c r="KYG260" s="33"/>
      <c r="KYH260" s="33"/>
      <c r="KYI260" s="33"/>
      <c r="KYJ260" s="33"/>
      <c r="KYK260" s="33"/>
      <c r="KYL260" s="33"/>
      <c r="KYM260" s="33"/>
      <c r="KYN260" s="35"/>
      <c r="KYO260" s="33"/>
      <c r="KYP260" s="33"/>
      <c r="KYQ260" s="33"/>
      <c r="KYR260" s="33"/>
      <c r="KYS260" s="33"/>
      <c r="KYT260" s="33"/>
      <c r="KYU260" s="33"/>
      <c r="KYV260" s="33"/>
      <c r="KYW260" s="33"/>
      <c r="KYX260" s="33"/>
      <c r="KYY260" s="33"/>
      <c r="KYZ260" s="33"/>
      <c r="KZA260" s="33"/>
      <c r="KZB260" s="33"/>
      <c r="KZC260" s="33"/>
      <c r="KZD260" s="33"/>
      <c r="KZE260" s="33"/>
      <c r="KZF260" s="33"/>
      <c r="KZG260" s="33"/>
      <c r="KZH260" s="35"/>
      <c r="KZI260" s="33"/>
      <c r="KZJ260" s="33"/>
      <c r="KZK260" s="33"/>
      <c r="KZL260" s="33"/>
      <c r="KZM260" s="33"/>
      <c r="KZN260" s="33"/>
      <c r="KZO260" s="33"/>
      <c r="KZP260" s="33"/>
      <c r="KZQ260" s="33"/>
      <c r="KZR260" s="33"/>
      <c r="KZS260" s="33"/>
      <c r="KZT260" s="33"/>
      <c r="KZU260" s="33"/>
      <c r="KZV260" s="33"/>
      <c r="KZW260" s="33"/>
      <c r="KZX260" s="33"/>
      <c r="KZY260" s="33"/>
      <c r="KZZ260" s="33"/>
      <c r="LAA260" s="33"/>
      <c r="LAB260" s="35"/>
      <c r="LAC260" s="33"/>
      <c r="LAD260" s="33"/>
      <c r="LAE260" s="33"/>
      <c r="LAF260" s="33"/>
      <c r="LAG260" s="33"/>
      <c r="LAH260" s="33"/>
      <c r="LAI260" s="33"/>
      <c r="LAJ260" s="33"/>
      <c r="LAK260" s="33"/>
      <c r="LAL260" s="33"/>
      <c r="LAM260" s="33"/>
      <c r="LAN260" s="33"/>
      <c r="LAO260" s="33"/>
      <c r="LAP260" s="33"/>
      <c r="LAQ260" s="33"/>
      <c r="LAR260" s="33"/>
      <c r="LAS260" s="33"/>
      <c r="LAT260" s="33"/>
      <c r="LAU260" s="33"/>
      <c r="LAV260" s="35"/>
      <c r="LAW260" s="33"/>
      <c r="LAX260" s="33"/>
      <c r="LAY260" s="33"/>
      <c r="LAZ260" s="33"/>
      <c r="LBA260" s="33"/>
      <c r="LBB260" s="33"/>
      <c r="LBC260" s="33"/>
      <c r="LBD260" s="33"/>
      <c r="LBE260" s="33"/>
      <c r="LBF260" s="33"/>
      <c r="LBG260" s="33"/>
      <c r="LBH260" s="33"/>
      <c r="LBI260" s="33"/>
      <c r="LBJ260" s="33"/>
      <c r="LBK260" s="33"/>
      <c r="LBL260" s="33"/>
      <c r="LBM260" s="33"/>
      <c r="LBN260" s="33"/>
      <c r="LBO260" s="33"/>
      <c r="LBP260" s="35"/>
      <c r="LBQ260" s="33"/>
      <c r="LBR260" s="33"/>
      <c r="LBS260" s="33"/>
      <c r="LBT260" s="33"/>
      <c r="LBU260" s="33"/>
      <c r="LBV260" s="33"/>
      <c r="LBW260" s="33"/>
      <c r="LBX260" s="33"/>
      <c r="LBY260" s="33"/>
      <c r="LBZ260" s="33"/>
      <c r="LCA260" s="33"/>
      <c r="LCB260" s="33"/>
      <c r="LCC260" s="33"/>
      <c r="LCD260" s="33"/>
      <c r="LCE260" s="33"/>
      <c r="LCF260" s="33"/>
      <c r="LCG260" s="33"/>
      <c r="LCH260" s="33"/>
      <c r="LCI260" s="33"/>
      <c r="LCJ260" s="35"/>
      <c r="LCK260" s="33"/>
      <c r="LCL260" s="33"/>
      <c r="LCM260" s="33"/>
      <c r="LCN260" s="33"/>
      <c r="LCO260" s="33"/>
      <c r="LCP260" s="33"/>
      <c r="LCQ260" s="33"/>
      <c r="LCR260" s="33"/>
      <c r="LCS260" s="33"/>
      <c r="LCT260" s="33"/>
      <c r="LCU260" s="33"/>
      <c r="LCV260" s="33"/>
      <c r="LCW260" s="33"/>
      <c r="LCX260" s="33"/>
      <c r="LCY260" s="33"/>
      <c r="LCZ260" s="33"/>
      <c r="LDA260" s="33"/>
      <c r="LDB260" s="33"/>
      <c r="LDC260" s="33"/>
      <c r="LDD260" s="35"/>
      <c r="LDE260" s="33"/>
      <c r="LDF260" s="33"/>
      <c r="LDG260" s="33"/>
      <c r="LDH260" s="33"/>
      <c r="LDI260" s="33"/>
      <c r="LDJ260" s="33"/>
      <c r="LDK260" s="33"/>
      <c r="LDL260" s="33"/>
      <c r="LDM260" s="33"/>
      <c r="LDN260" s="33"/>
      <c r="LDO260" s="33"/>
      <c r="LDP260" s="33"/>
      <c r="LDQ260" s="33"/>
      <c r="LDR260" s="33"/>
      <c r="LDS260" s="33"/>
      <c r="LDT260" s="33"/>
      <c r="LDU260" s="33"/>
      <c r="LDV260" s="33"/>
      <c r="LDW260" s="33"/>
      <c r="LDX260" s="35"/>
      <c r="LDY260" s="33"/>
      <c r="LDZ260" s="33"/>
      <c r="LEA260" s="33"/>
      <c r="LEB260" s="33"/>
      <c r="LEC260" s="33"/>
      <c r="LED260" s="33"/>
      <c r="LEE260" s="33"/>
      <c r="LEF260" s="33"/>
      <c r="LEG260" s="33"/>
      <c r="LEH260" s="33"/>
      <c r="LEI260" s="33"/>
      <c r="LEJ260" s="33"/>
      <c r="LEK260" s="33"/>
      <c r="LEL260" s="33"/>
      <c r="LEM260" s="33"/>
      <c r="LEN260" s="33"/>
      <c r="LEO260" s="33"/>
      <c r="LEP260" s="33"/>
      <c r="LEQ260" s="33"/>
      <c r="LER260" s="35"/>
      <c r="LES260" s="33"/>
      <c r="LET260" s="33"/>
      <c r="LEU260" s="33"/>
      <c r="LEV260" s="33"/>
      <c r="LEW260" s="33"/>
      <c r="LEX260" s="33"/>
      <c r="LEY260" s="33"/>
      <c r="LEZ260" s="33"/>
      <c r="LFA260" s="33"/>
      <c r="LFB260" s="33"/>
      <c r="LFC260" s="33"/>
      <c r="LFD260" s="33"/>
      <c r="LFE260" s="33"/>
      <c r="LFF260" s="33"/>
      <c r="LFG260" s="33"/>
      <c r="LFH260" s="33"/>
      <c r="LFI260" s="33"/>
      <c r="LFJ260" s="33"/>
      <c r="LFK260" s="33"/>
      <c r="LFL260" s="35"/>
      <c r="LFM260" s="33"/>
      <c r="LFN260" s="33"/>
      <c r="LFO260" s="33"/>
      <c r="LFP260" s="33"/>
      <c r="LFQ260" s="33"/>
      <c r="LFR260" s="33"/>
      <c r="LFS260" s="33"/>
      <c r="LFT260" s="33"/>
      <c r="LFU260" s="33"/>
      <c r="LFV260" s="33"/>
      <c r="LFW260" s="33"/>
      <c r="LFX260" s="33"/>
      <c r="LFY260" s="33"/>
      <c r="LFZ260" s="33"/>
      <c r="LGA260" s="33"/>
      <c r="LGB260" s="33"/>
      <c r="LGC260" s="33"/>
      <c r="LGD260" s="33"/>
      <c r="LGE260" s="33"/>
      <c r="LGF260" s="35"/>
      <c r="LGG260" s="33"/>
      <c r="LGH260" s="33"/>
      <c r="LGI260" s="33"/>
      <c r="LGJ260" s="33"/>
      <c r="LGK260" s="33"/>
      <c r="LGL260" s="33"/>
      <c r="LGM260" s="33"/>
      <c r="LGN260" s="33"/>
      <c r="LGO260" s="33"/>
      <c r="LGP260" s="33"/>
      <c r="LGQ260" s="33"/>
      <c r="LGR260" s="33"/>
      <c r="LGS260" s="33"/>
      <c r="LGT260" s="33"/>
      <c r="LGU260" s="33"/>
      <c r="LGV260" s="33"/>
      <c r="LGW260" s="33"/>
      <c r="LGX260" s="33"/>
      <c r="LGY260" s="33"/>
      <c r="LGZ260" s="35"/>
      <c r="LHA260" s="33"/>
      <c r="LHB260" s="33"/>
      <c r="LHC260" s="33"/>
      <c r="LHD260" s="33"/>
      <c r="LHE260" s="33"/>
      <c r="LHF260" s="33"/>
      <c r="LHG260" s="33"/>
      <c r="LHH260" s="33"/>
      <c r="LHI260" s="33"/>
      <c r="LHJ260" s="33"/>
      <c r="LHK260" s="33"/>
      <c r="LHL260" s="33"/>
      <c r="LHM260" s="33"/>
      <c r="LHN260" s="33"/>
      <c r="LHO260" s="33"/>
      <c r="LHP260" s="33"/>
      <c r="LHQ260" s="33"/>
      <c r="LHR260" s="33"/>
      <c r="LHS260" s="33"/>
      <c r="LHT260" s="35"/>
      <c r="LHU260" s="33"/>
      <c r="LHV260" s="33"/>
      <c r="LHW260" s="33"/>
      <c r="LHX260" s="33"/>
      <c r="LHY260" s="33"/>
      <c r="LHZ260" s="33"/>
      <c r="LIA260" s="33"/>
      <c r="LIB260" s="33"/>
      <c r="LIC260" s="33"/>
      <c r="LID260" s="33"/>
      <c r="LIE260" s="33"/>
      <c r="LIF260" s="33"/>
      <c r="LIG260" s="33"/>
      <c r="LIH260" s="33"/>
      <c r="LII260" s="33"/>
      <c r="LIJ260" s="33"/>
      <c r="LIK260" s="33"/>
      <c r="LIL260" s="33"/>
      <c r="LIM260" s="33"/>
      <c r="LIN260" s="35"/>
      <c r="LIO260" s="33"/>
      <c r="LIP260" s="33"/>
      <c r="LIQ260" s="33"/>
      <c r="LIR260" s="33"/>
      <c r="LIS260" s="33"/>
      <c r="LIT260" s="33"/>
      <c r="LIU260" s="33"/>
      <c r="LIV260" s="33"/>
      <c r="LIW260" s="33"/>
      <c r="LIX260" s="33"/>
      <c r="LIY260" s="33"/>
      <c r="LIZ260" s="33"/>
      <c r="LJA260" s="33"/>
      <c r="LJB260" s="33"/>
      <c r="LJC260" s="33"/>
      <c r="LJD260" s="33"/>
      <c r="LJE260" s="33"/>
      <c r="LJF260" s="33"/>
      <c r="LJG260" s="33"/>
      <c r="LJH260" s="35"/>
      <c r="LJI260" s="33"/>
      <c r="LJJ260" s="33"/>
      <c r="LJK260" s="33"/>
      <c r="LJL260" s="33"/>
      <c r="LJM260" s="33"/>
      <c r="LJN260" s="33"/>
      <c r="LJO260" s="33"/>
      <c r="LJP260" s="33"/>
      <c r="LJQ260" s="33"/>
      <c r="LJR260" s="33"/>
      <c r="LJS260" s="33"/>
      <c r="LJT260" s="33"/>
      <c r="LJU260" s="33"/>
      <c r="LJV260" s="33"/>
      <c r="LJW260" s="33"/>
      <c r="LJX260" s="33"/>
      <c r="LJY260" s="33"/>
      <c r="LJZ260" s="33"/>
      <c r="LKA260" s="33"/>
      <c r="LKB260" s="35"/>
      <c r="LKC260" s="33"/>
      <c r="LKD260" s="33"/>
      <c r="LKE260" s="33"/>
      <c r="LKF260" s="33"/>
      <c r="LKG260" s="33"/>
      <c r="LKH260" s="33"/>
      <c r="LKI260" s="33"/>
      <c r="LKJ260" s="33"/>
      <c r="LKK260" s="33"/>
      <c r="LKL260" s="33"/>
      <c r="LKM260" s="33"/>
      <c r="LKN260" s="33"/>
      <c r="LKO260" s="33"/>
      <c r="LKP260" s="33"/>
      <c r="LKQ260" s="33"/>
      <c r="LKR260" s="33"/>
      <c r="LKS260" s="33"/>
      <c r="LKT260" s="33"/>
      <c r="LKU260" s="33"/>
      <c r="LKV260" s="35"/>
      <c r="LKW260" s="33"/>
      <c r="LKX260" s="33"/>
      <c r="LKY260" s="33"/>
      <c r="LKZ260" s="33"/>
      <c r="LLA260" s="33"/>
      <c r="LLB260" s="33"/>
      <c r="LLC260" s="33"/>
      <c r="LLD260" s="33"/>
      <c r="LLE260" s="33"/>
      <c r="LLF260" s="33"/>
      <c r="LLG260" s="33"/>
      <c r="LLH260" s="33"/>
      <c r="LLI260" s="33"/>
      <c r="LLJ260" s="33"/>
      <c r="LLK260" s="33"/>
      <c r="LLL260" s="33"/>
      <c r="LLM260" s="33"/>
      <c r="LLN260" s="33"/>
      <c r="LLO260" s="33"/>
      <c r="LLP260" s="35"/>
      <c r="LLQ260" s="33"/>
      <c r="LLR260" s="33"/>
      <c r="LLS260" s="33"/>
      <c r="LLT260" s="33"/>
      <c r="LLU260" s="33"/>
      <c r="LLV260" s="33"/>
      <c r="LLW260" s="33"/>
      <c r="LLX260" s="33"/>
      <c r="LLY260" s="33"/>
      <c r="LLZ260" s="33"/>
      <c r="LMA260" s="33"/>
      <c r="LMB260" s="33"/>
      <c r="LMC260" s="33"/>
      <c r="LMD260" s="33"/>
      <c r="LME260" s="33"/>
      <c r="LMF260" s="33"/>
      <c r="LMG260" s="33"/>
      <c r="LMH260" s="33"/>
      <c r="LMI260" s="33"/>
      <c r="LMJ260" s="35"/>
      <c r="LMK260" s="33"/>
      <c r="LML260" s="33"/>
      <c r="LMM260" s="33"/>
      <c r="LMN260" s="33"/>
      <c r="LMO260" s="33"/>
      <c r="LMP260" s="33"/>
      <c r="LMQ260" s="33"/>
      <c r="LMR260" s="33"/>
      <c r="LMS260" s="33"/>
      <c r="LMT260" s="33"/>
      <c r="LMU260" s="33"/>
      <c r="LMV260" s="33"/>
      <c r="LMW260" s="33"/>
      <c r="LMX260" s="33"/>
      <c r="LMY260" s="33"/>
      <c r="LMZ260" s="33"/>
      <c r="LNA260" s="33"/>
      <c r="LNB260" s="33"/>
      <c r="LNC260" s="33"/>
      <c r="LND260" s="35"/>
      <c r="LNE260" s="33"/>
      <c r="LNF260" s="33"/>
      <c r="LNG260" s="33"/>
      <c r="LNH260" s="33"/>
      <c r="LNI260" s="33"/>
      <c r="LNJ260" s="33"/>
      <c r="LNK260" s="33"/>
      <c r="LNL260" s="33"/>
      <c r="LNM260" s="33"/>
      <c r="LNN260" s="33"/>
      <c r="LNO260" s="33"/>
      <c r="LNP260" s="33"/>
      <c r="LNQ260" s="33"/>
      <c r="LNR260" s="33"/>
      <c r="LNS260" s="33"/>
      <c r="LNT260" s="33"/>
      <c r="LNU260" s="33"/>
      <c r="LNV260" s="33"/>
      <c r="LNW260" s="33"/>
      <c r="LNX260" s="35"/>
      <c r="LNY260" s="33"/>
      <c r="LNZ260" s="33"/>
      <c r="LOA260" s="33"/>
      <c r="LOB260" s="33"/>
      <c r="LOC260" s="33"/>
      <c r="LOD260" s="33"/>
      <c r="LOE260" s="33"/>
      <c r="LOF260" s="33"/>
      <c r="LOG260" s="33"/>
      <c r="LOH260" s="33"/>
      <c r="LOI260" s="33"/>
      <c r="LOJ260" s="33"/>
      <c r="LOK260" s="33"/>
      <c r="LOL260" s="33"/>
      <c r="LOM260" s="33"/>
      <c r="LON260" s="33"/>
      <c r="LOO260" s="33"/>
      <c r="LOP260" s="33"/>
      <c r="LOQ260" s="33"/>
      <c r="LOR260" s="35"/>
      <c r="LOS260" s="33"/>
      <c r="LOT260" s="33"/>
      <c r="LOU260" s="33"/>
      <c r="LOV260" s="33"/>
      <c r="LOW260" s="33"/>
      <c r="LOX260" s="33"/>
      <c r="LOY260" s="33"/>
      <c r="LOZ260" s="33"/>
      <c r="LPA260" s="33"/>
      <c r="LPB260" s="33"/>
      <c r="LPC260" s="33"/>
      <c r="LPD260" s="33"/>
      <c r="LPE260" s="33"/>
      <c r="LPF260" s="33"/>
      <c r="LPG260" s="33"/>
      <c r="LPH260" s="33"/>
      <c r="LPI260" s="33"/>
      <c r="LPJ260" s="33"/>
      <c r="LPK260" s="33"/>
      <c r="LPL260" s="35"/>
      <c r="LPM260" s="33"/>
      <c r="LPN260" s="33"/>
      <c r="LPO260" s="33"/>
      <c r="LPP260" s="33"/>
      <c r="LPQ260" s="33"/>
      <c r="LPR260" s="33"/>
      <c r="LPS260" s="33"/>
      <c r="LPT260" s="33"/>
      <c r="LPU260" s="33"/>
      <c r="LPV260" s="33"/>
      <c r="LPW260" s="33"/>
      <c r="LPX260" s="33"/>
      <c r="LPY260" s="33"/>
      <c r="LPZ260" s="33"/>
      <c r="LQA260" s="33"/>
      <c r="LQB260" s="33"/>
      <c r="LQC260" s="33"/>
      <c r="LQD260" s="33"/>
      <c r="LQE260" s="33"/>
      <c r="LQF260" s="35"/>
      <c r="LQG260" s="33"/>
      <c r="LQH260" s="33"/>
      <c r="LQI260" s="33"/>
      <c r="LQJ260" s="33"/>
      <c r="LQK260" s="33"/>
      <c r="LQL260" s="33"/>
      <c r="LQM260" s="33"/>
      <c r="LQN260" s="33"/>
      <c r="LQO260" s="33"/>
      <c r="LQP260" s="33"/>
      <c r="LQQ260" s="33"/>
      <c r="LQR260" s="33"/>
      <c r="LQS260" s="33"/>
      <c r="LQT260" s="33"/>
      <c r="LQU260" s="33"/>
      <c r="LQV260" s="33"/>
      <c r="LQW260" s="33"/>
      <c r="LQX260" s="33"/>
      <c r="LQY260" s="33"/>
      <c r="LQZ260" s="35"/>
      <c r="LRA260" s="33"/>
      <c r="LRB260" s="33"/>
      <c r="LRC260" s="33"/>
      <c r="LRD260" s="33"/>
      <c r="LRE260" s="33"/>
      <c r="LRF260" s="33"/>
      <c r="LRG260" s="33"/>
      <c r="LRH260" s="33"/>
      <c r="LRI260" s="33"/>
      <c r="LRJ260" s="33"/>
      <c r="LRK260" s="33"/>
      <c r="LRL260" s="33"/>
      <c r="LRM260" s="33"/>
      <c r="LRN260" s="33"/>
      <c r="LRO260" s="33"/>
      <c r="LRP260" s="33"/>
      <c r="LRQ260" s="33"/>
      <c r="LRR260" s="33"/>
      <c r="LRS260" s="33"/>
      <c r="LRT260" s="35"/>
      <c r="LRU260" s="33"/>
      <c r="LRV260" s="33"/>
      <c r="LRW260" s="33"/>
      <c r="LRX260" s="33"/>
      <c r="LRY260" s="33"/>
      <c r="LRZ260" s="33"/>
      <c r="LSA260" s="33"/>
      <c r="LSB260" s="33"/>
      <c r="LSC260" s="33"/>
      <c r="LSD260" s="33"/>
      <c r="LSE260" s="33"/>
      <c r="LSF260" s="33"/>
      <c r="LSG260" s="33"/>
      <c r="LSH260" s="33"/>
      <c r="LSI260" s="33"/>
      <c r="LSJ260" s="33"/>
      <c r="LSK260" s="33"/>
      <c r="LSL260" s="33"/>
      <c r="LSM260" s="33"/>
      <c r="LSN260" s="35"/>
      <c r="LSO260" s="33"/>
      <c r="LSP260" s="33"/>
      <c r="LSQ260" s="33"/>
      <c r="LSR260" s="33"/>
      <c r="LSS260" s="33"/>
      <c r="LST260" s="33"/>
      <c r="LSU260" s="33"/>
      <c r="LSV260" s="33"/>
      <c r="LSW260" s="33"/>
      <c r="LSX260" s="33"/>
      <c r="LSY260" s="33"/>
      <c r="LSZ260" s="33"/>
      <c r="LTA260" s="33"/>
      <c r="LTB260" s="33"/>
      <c r="LTC260" s="33"/>
      <c r="LTD260" s="33"/>
      <c r="LTE260" s="33"/>
      <c r="LTF260" s="33"/>
      <c r="LTG260" s="33"/>
      <c r="LTH260" s="35"/>
      <c r="LTI260" s="33"/>
      <c r="LTJ260" s="33"/>
      <c r="LTK260" s="33"/>
      <c r="LTL260" s="33"/>
      <c r="LTM260" s="33"/>
      <c r="LTN260" s="33"/>
      <c r="LTO260" s="33"/>
      <c r="LTP260" s="33"/>
      <c r="LTQ260" s="33"/>
      <c r="LTR260" s="33"/>
      <c r="LTS260" s="33"/>
      <c r="LTT260" s="33"/>
      <c r="LTU260" s="33"/>
      <c r="LTV260" s="33"/>
      <c r="LTW260" s="33"/>
      <c r="LTX260" s="33"/>
      <c r="LTY260" s="33"/>
      <c r="LTZ260" s="33"/>
      <c r="LUA260" s="33"/>
      <c r="LUB260" s="35"/>
      <c r="LUC260" s="33"/>
      <c r="LUD260" s="33"/>
      <c r="LUE260" s="33"/>
      <c r="LUF260" s="33"/>
      <c r="LUG260" s="33"/>
      <c r="LUH260" s="33"/>
      <c r="LUI260" s="33"/>
      <c r="LUJ260" s="33"/>
      <c r="LUK260" s="33"/>
      <c r="LUL260" s="33"/>
      <c r="LUM260" s="33"/>
      <c r="LUN260" s="33"/>
      <c r="LUO260" s="33"/>
      <c r="LUP260" s="33"/>
      <c r="LUQ260" s="33"/>
      <c r="LUR260" s="33"/>
      <c r="LUS260" s="33"/>
      <c r="LUT260" s="33"/>
      <c r="LUU260" s="33"/>
      <c r="LUV260" s="35"/>
      <c r="LUW260" s="33"/>
      <c r="LUX260" s="33"/>
      <c r="LUY260" s="33"/>
      <c r="LUZ260" s="33"/>
      <c r="LVA260" s="33"/>
      <c r="LVB260" s="33"/>
      <c r="LVC260" s="33"/>
      <c r="LVD260" s="33"/>
      <c r="LVE260" s="33"/>
      <c r="LVF260" s="33"/>
      <c r="LVG260" s="33"/>
      <c r="LVH260" s="33"/>
      <c r="LVI260" s="33"/>
      <c r="LVJ260" s="33"/>
      <c r="LVK260" s="33"/>
      <c r="LVL260" s="33"/>
      <c r="LVM260" s="33"/>
      <c r="LVN260" s="33"/>
      <c r="LVO260" s="33"/>
      <c r="LVP260" s="35"/>
      <c r="LVQ260" s="33"/>
      <c r="LVR260" s="33"/>
      <c r="LVS260" s="33"/>
      <c r="LVT260" s="33"/>
      <c r="LVU260" s="33"/>
      <c r="LVV260" s="33"/>
      <c r="LVW260" s="33"/>
      <c r="LVX260" s="33"/>
      <c r="LVY260" s="33"/>
      <c r="LVZ260" s="33"/>
      <c r="LWA260" s="33"/>
      <c r="LWB260" s="33"/>
      <c r="LWC260" s="33"/>
      <c r="LWD260" s="33"/>
      <c r="LWE260" s="33"/>
      <c r="LWF260" s="33"/>
      <c r="LWG260" s="33"/>
      <c r="LWH260" s="33"/>
      <c r="LWI260" s="33"/>
      <c r="LWJ260" s="35"/>
      <c r="LWK260" s="33"/>
      <c r="LWL260" s="33"/>
      <c r="LWM260" s="33"/>
      <c r="LWN260" s="33"/>
      <c r="LWO260" s="33"/>
      <c r="LWP260" s="33"/>
      <c r="LWQ260" s="33"/>
      <c r="LWR260" s="33"/>
      <c r="LWS260" s="33"/>
      <c r="LWT260" s="33"/>
      <c r="LWU260" s="33"/>
      <c r="LWV260" s="33"/>
      <c r="LWW260" s="33"/>
      <c r="LWX260" s="33"/>
      <c r="LWY260" s="33"/>
      <c r="LWZ260" s="33"/>
      <c r="LXA260" s="33"/>
      <c r="LXB260" s="33"/>
      <c r="LXC260" s="33"/>
      <c r="LXD260" s="35"/>
      <c r="LXE260" s="33"/>
      <c r="LXF260" s="33"/>
      <c r="LXG260" s="33"/>
      <c r="LXH260" s="33"/>
      <c r="LXI260" s="33"/>
      <c r="LXJ260" s="33"/>
      <c r="LXK260" s="33"/>
      <c r="LXL260" s="33"/>
      <c r="LXM260" s="33"/>
      <c r="LXN260" s="33"/>
      <c r="LXO260" s="33"/>
      <c r="LXP260" s="33"/>
      <c r="LXQ260" s="33"/>
      <c r="LXR260" s="33"/>
      <c r="LXS260" s="33"/>
      <c r="LXT260" s="33"/>
      <c r="LXU260" s="33"/>
      <c r="LXV260" s="33"/>
      <c r="LXW260" s="33"/>
      <c r="LXX260" s="35"/>
      <c r="LXY260" s="33"/>
      <c r="LXZ260" s="33"/>
      <c r="LYA260" s="33"/>
      <c r="LYB260" s="33"/>
      <c r="LYC260" s="33"/>
      <c r="LYD260" s="33"/>
      <c r="LYE260" s="33"/>
      <c r="LYF260" s="33"/>
      <c r="LYG260" s="33"/>
      <c r="LYH260" s="33"/>
      <c r="LYI260" s="33"/>
      <c r="LYJ260" s="33"/>
      <c r="LYK260" s="33"/>
      <c r="LYL260" s="33"/>
      <c r="LYM260" s="33"/>
      <c r="LYN260" s="33"/>
      <c r="LYO260" s="33"/>
      <c r="LYP260" s="33"/>
      <c r="LYQ260" s="33"/>
      <c r="LYR260" s="35"/>
      <c r="LYS260" s="33"/>
      <c r="LYT260" s="33"/>
      <c r="LYU260" s="33"/>
      <c r="LYV260" s="33"/>
      <c r="LYW260" s="33"/>
      <c r="LYX260" s="33"/>
      <c r="LYY260" s="33"/>
      <c r="LYZ260" s="33"/>
      <c r="LZA260" s="33"/>
      <c r="LZB260" s="33"/>
      <c r="LZC260" s="33"/>
      <c r="LZD260" s="33"/>
      <c r="LZE260" s="33"/>
      <c r="LZF260" s="33"/>
      <c r="LZG260" s="33"/>
      <c r="LZH260" s="33"/>
      <c r="LZI260" s="33"/>
      <c r="LZJ260" s="33"/>
      <c r="LZK260" s="33"/>
      <c r="LZL260" s="35"/>
      <c r="LZM260" s="33"/>
      <c r="LZN260" s="33"/>
      <c r="LZO260" s="33"/>
      <c r="LZP260" s="33"/>
      <c r="LZQ260" s="33"/>
      <c r="LZR260" s="33"/>
      <c r="LZS260" s="33"/>
      <c r="LZT260" s="33"/>
      <c r="LZU260" s="33"/>
      <c r="LZV260" s="33"/>
      <c r="LZW260" s="33"/>
      <c r="LZX260" s="33"/>
      <c r="LZY260" s="33"/>
      <c r="LZZ260" s="33"/>
      <c r="MAA260" s="33"/>
      <c r="MAB260" s="33"/>
      <c r="MAC260" s="33"/>
      <c r="MAD260" s="33"/>
      <c r="MAE260" s="33"/>
      <c r="MAF260" s="35"/>
      <c r="MAG260" s="33"/>
      <c r="MAH260" s="33"/>
      <c r="MAI260" s="33"/>
      <c r="MAJ260" s="33"/>
      <c r="MAK260" s="33"/>
      <c r="MAL260" s="33"/>
      <c r="MAM260" s="33"/>
      <c r="MAN260" s="33"/>
      <c r="MAO260" s="33"/>
      <c r="MAP260" s="33"/>
      <c r="MAQ260" s="33"/>
      <c r="MAR260" s="33"/>
      <c r="MAS260" s="33"/>
      <c r="MAT260" s="33"/>
      <c r="MAU260" s="33"/>
      <c r="MAV260" s="33"/>
      <c r="MAW260" s="33"/>
      <c r="MAX260" s="33"/>
      <c r="MAY260" s="33"/>
      <c r="MAZ260" s="35"/>
      <c r="MBA260" s="33"/>
      <c r="MBB260" s="33"/>
      <c r="MBC260" s="33"/>
      <c r="MBD260" s="33"/>
      <c r="MBE260" s="33"/>
      <c r="MBF260" s="33"/>
      <c r="MBG260" s="33"/>
      <c r="MBH260" s="33"/>
      <c r="MBI260" s="33"/>
      <c r="MBJ260" s="33"/>
      <c r="MBK260" s="33"/>
      <c r="MBL260" s="33"/>
      <c r="MBM260" s="33"/>
      <c r="MBN260" s="33"/>
      <c r="MBO260" s="33"/>
      <c r="MBP260" s="33"/>
      <c r="MBQ260" s="33"/>
      <c r="MBR260" s="33"/>
      <c r="MBS260" s="33"/>
      <c r="MBT260" s="35"/>
      <c r="MBU260" s="33"/>
      <c r="MBV260" s="33"/>
      <c r="MBW260" s="33"/>
      <c r="MBX260" s="33"/>
      <c r="MBY260" s="33"/>
      <c r="MBZ260" s="33"/>
      <c r="MCA260" s="33"/>
      <c r="MCB260" s="33"/>
      <c r="MCC260" s="33"/>
      <c r="MCD260" s="33"/>
      <c r="MCE260" s="33"/>
      <c r="MCF260" s="33"/>
      <c r="MCG260" s="33"/>
      <c r="MCH260" s="33"/>
      <c r="MCI260" s="33"/>
      <c r="MCJ260" s="33"/>
      <c r="MCK260" s="33"/>
      <c r="MCL260" s="33"/>
      <c r="MCM260" s="33"/>
      <c r="MCN260" s="35"/>
      <c r="MCO260" s="33"/>
      <c r="MCP260" s="33"/>
      <c r="MCQ260" s="33"/>
      <c r="MCR260" s="33"/>
      <c r="MCS260" s="33"/>
      <c r="MCT260" s="33"/>
      <c r="MCU260" s="33"/>
      <c r="MCV260" s="33"/>
      <c r="MCW260" s="33"/>
      <c r="MCX260" s="33"/>
      <c r="MCY260" s="33"/>
      <c r="MCZ260" s="33"/>
      <c r="MDA260" s="33"/>
      <c r="MDB260" s="33"/>
      <c r="MDC260" s="33"/>
      <c r="MDD260" s="33"/>
      <c r="MDE260" s="33"/>
      <c r="MDF260" s="33"/>
      <c r="MDG260" s="33"/>
      <c r="MDH260" s="35"/>
      <c r="MDI260" s="33"/>
      <c r="MDJ260" s="33"/>
      <c r="MDK260" s="33"/>
      <c r="MDL260" s="33"/>
      <c r="MDM260" s="33"/>
      <c r="MDN260" s="33"/>
      <c r="MDO260" s="33"/>
      <c r="MDP260" s="33"/>
      <c r="MDQ260" s="33"/>
      <c r="MDR260" s="33"/>
      <c r="MDS260" s="33"/>
      <c r="MDT260" s="33"/>
      <c r="MDU260" s="33"/>
      <c r="MDV260" s="33"/>
      <c r="MDW260" s="33"/>
      <c r="MDX260" s="33"/>
      <c r="MDY260" s="33"/>
      <c r="MDZ260" s="33"/>
      <c r="MEA260" s="33"/>
      <c r="MEB260" s="35"/>
      <c r="MEC260" s="33"/>
      <c r="MED260" s="33"/>
      <c r="MEE260" s="33"/>
      <c r="MEF260" s="33"/>
      <c r="MEG260" s="33"/>
      <c r="MEH260" s="33"/>
      <c r="MEI260" s="33"/>
      <c r="MEJ260" s="33"/>
      <c r="MEK260" s="33"/>
      <c r="MEL260" s="33"/>
      <c r="MEM260" s="33"/>
      <c r="MEN260" s="33"/>
      <c r="MEO260" s="33"/>
      <c r="MEP260" s="33"/>
      <c r="MEQ260" s="33"/>
      <c r="MER260" s="33"/>
      <c r="MES260" s="33"/>
      <c r="MET260" s="33"/>
      <c r="MEU260" s="33"/>
      <c r="MEV260" s="35"/>
      <c r="MEW260" s="33"/>
      <c r="MEX260" s="33"/>
      <c r="MEY260" s="33"/>
      <c r="MEZ260" s="33"/>
      <c r="MFA260" s="33"/>
      <c r="MFB260" s="33"/>
      <c r="MFC260" s="33"/>
      <c r="MFD260" s="33"/>
      <c r="MFE260" s="33"/>
      <c r="MFF260" s="33"/>
      <c r="MFG260" s="33"/>
      <c r="MFH260" s="33"/>
      <c r="MFI260" s="33"/>
      <c r="MFJ260" s="33"/>
      <c r="MFK260" s="33"/>
      <c r="MFL260" s="33"/>
      <c r="MFM260" s="33"/>
      <c r="MFN260" s="33"/>
      <c r="MFO260" s="33"/>
      <c r="MFP260" s="35"/>
      <c r="MFQ260" s="33"/>
      <c r="MFR260" s="33"/>
      <c r="MFS260" s="33"/>
      <c r="MFT260" s="33"/>
      <c r="MFU260" s="33"/>
      <c r="MFV260" s="33"/>
      <c r="MFW260" s="33"/>
      <c r="MFX260" s="33"/>
      <c r="MFY260" s="33"/>
      <c r="MFZ260" s="33"/>
      <c r="MGA260" s="33"/>
      <c r="MGB260" s="33"/>
      <c r="MGC260" s="33"/>
      <c r="MGD260" s="33"/>
      <c r="MGE260" s="33"/>
      <c r="MGF260" s="33"/>
      <c r="MGG260" s="33"/>
      <c r="MGH260" s="33"/>
      <c r="MGI260" s="33"/>
      <c r="MGJ260" s="35"/>
      <c r="MGK260" s="33"/>
      <c r="MGL260" s="33"/>
      <c r="MGM260" s="33"/>
      <c r="MGN260" s="33"/>
      <c r="MGO260" s="33"/>
      <c r="MGP260" s="33"/>
      <c r="MGQ260" s="33"/>
      <c r="MGR260" s="33"/>
      <c r="MGS260" s="33"/>
      <c r="MGT260" s="33"/>
      <c r="MGU260" s="33"/>
      <c r="MGV260" s="33"/>
      <c r="MGW260" s="33"/>
      <c r="MGX260" s="33"/>
      <c r="MGY260" s="33"/>
      <c r="MGZ260" s="33"/>
      <c r="MHA260" s="33"/>
      <c r="MHB260" s="33"/>
      <c r="MHC260" s="33"/>
      <c r="MHD260" s="35"/>
      <c r="MHE260" s="33"/>
      <c r="MHF260" s="33"/>
      <c r="MHG260" s="33"/>
      <c r="MHH260" s="33"/>
      <c r="MHI260" s="33"/>
      <c r="MHJ260" s="33"/>
      <c r="MHK260" s="33"/>
      <c r="MHL260" s="33"/>
      <c r="MHM260" s="33"/>
      <c r="MHN260" s="33"/>
      <c r="MHO260" s="33"/>
      <c r="MHP260" s="33"/>
      <c r="MHQ260" s="33"/>
      <c r="MHR260" s="33"/>
      <c r="MHS260" s="33"/>
      <c r="MHT260" s="33"/>
      <c r="MHU260" s="33"/>
      <c r="MHV260" s="33"/>
      <c r="MHW260" s="33"/>
      <c r="MHX260" s="35"/>
      <c r="MHY260" s="33"/>
      <c r="MHZ260" s="33"/>
      <c r="MIA260" s="33"/>
      <c r="MIB260" s="33"/>
      <c r="MIC260" s="33"/>
      <c r="MID260" s="33"/>
      <c r="MIE260" s="33"/>
      <c r="MIF260" s="33"/>
      <c r="MIG260" s="33"/>
      <c r="MIH260" s="33"/>
      <c r="MII260" s="33"/>
      <c r="MIJ260" s="33"/>
      <c r="MIK260" s="33"/>
      <c r="MIL260" s="33"/>
      <c r="MIM260" s="33"/>
      <c r="MIN260" s="33"/>
      <c r="MIO260" s="33"/>
      <c r="MIP260" s="33"/>
      <c r="MIQ260" s="33"/>
      <c r="MIR260" s="35"/>
      <c r="MIS260" s="33"/>
      <c r="MIT260" s="33"/>
      <c r="MIU260" s="33"/>
      <c r="MIV260" s="33"/>
      <c r="MIW260" s="33"/>
      <c r="MIX260" s="33"/>
      <c r="MIY260" s="33"/>
      <c r="MIZ260" s="33"/>
      <c r="MJA260" s="33"/>
      <c r="MJB260" s="33"/>
      <c r="MJC260" s="33"/>
      <c r="MJD260" s="33"/>
      <c r="MJE260" s="33"/>
      <c r="MJF260" s="33"/>
      <c r="MJG260" s="33"/>
      <c r="MJH260" s="33"/>
      <c r="MJI260" s="33"/>
      <c r="MJJ260" s="33"/>
      <c r="MJK260" s="33"/>
      <c r="MJL260" s="35"/>
      <c r="MJM260" s="33"/>
      <c r="MJN260" s="33"/>
      <c r="MJO260" s="33"/>
      <c r="MJP260" s="33"/>
      <c r="MJQ260" s="33"/>
      <c r="MJR260" s="33"/>
      <c r="MJS260" s="33"/>
      <c r="MJT260" s="33"/>
      <c r="MJU260" s="33"/>
      <c r="MJV260" s="33"/>
      <c r="MJW260" s="33"/>
      <c r="MJX260" s="33"/>
      <c r="MJY260" s="33"/>
      <c r="MJZ260" s="33"/>
      <c r="MKA260" s="33"/>
      <c r="MKB260" s="33"/>
      <c r="MKC260" s="33"/>
      <c r="MKD260" s="33"/>
      <c r="MKE260" s="33"/>
      <c r="MKF260" s="35"/>
      <c r="MKG260" s="33"/>
      <c r="MKH260" s="33"/>
      <c r="MKI260" s="33"/>
      <c r="MKJ260" s="33"/>
      <c r="MKK260" s="33"/>
      <c r="MKL260" s="33"/>
      <c r="MKM260" s="33"/>
      <c r="MKN260" s="33"/>
      <c r="MKO260" s="33"/>
      <c r="MKP260" s="33"/>
      <c r="MKQ260" s="33"/>
      <c r="MKR260" s="33"/>
      <c r="MKS260" s="33"/>
      <c r="MKT260" s="33"/>
      <c r="MKU260" s="33"/>
      <c r="MKV260" s="33"/>
      <c r="MKW260" s="33"/>
      <c r="MKX260" s="33"/>
      <c r="MKY260" s="33"/>
      <c r="MKZ260" s="35"/>
      <c r="MLA260" s="33"/>
      <c r="MLB260" s="33"/>
      <c r="MLC260" s="33"/>
      <c r="MLD260" s="33"/>
      <c r="MLE260" s="33"/>
      <c r="MLF260" s="33"/>
      <c r="MLG260" s="33"/>
      <c r="MLH260" s="33"/>
      <c r="MLI260" s="33"/>
      <c r="MLJ260" s="33"/>
      <c r="MLK260" s="33"/>
      <c r="MLL260" s="33"/>
      <c r="MLM260" s="33"/>
      <c r="MLN260" s="33"/>
      <c r="MLO260" s="33"/>
      <c r="MLP260" s="33"/>
      <c r="MLQ260" s="33"/>
      <c r="MLR260" s="33"/>
      <c r="MLS260" s="33"/>
      <c r="MLT260" s="35"/>
      <c r="MLU260" s="33"/>
      <c r="MLV260" s="33"/>
      <c r="MLW260" s="33"/>
      <c r="MLX260" s="33"/>
      <c r="MLY260" s="33"/>
      <c r="MLZ260" s="33"/>
      <c r="MMA260" s="33"/>
      <c r="MMB260" s="33"/>
      <c r="MMC260" s="33"/>
      <c r="MMD260" s="33"/>
      <c r="MME260" s="33"/>
      <c r="MMF260" s="33"/>
      <c r="MMG260" s="33"/>
      <c r="MMH260" s="33"/>
      <c r="MMI260" s="33"/>
      <c r="MMJ260" s="33"/>
      <c r="MMK260" s="33"/>
      <c r="MML260" s="33"/>
      <c r="MMM260" s="33"/>
      <c r="MMN260" s="35"/>
      <c r="MMO260" s="33"/>
      <c r="MMP260" s="33"/>
      <c r="MMQ260" s="33"/>
      <c r="MMR260" s="33"/>
      <c r="MMS260" s="33"/>
      <c r="MMT260" s="33"/>
      <c r="MMU260" s="33"/>
      <c r="MMV260" s="33"/>
      <c r="MMW260" s="33"/>
      <c r="MMX260" s="33"/>
      <c r="MMY260" s="33"/>
      <c r="MMZ260" s="33"/>
      <c r="MNA260" s="33"/>
      <c r="MNB260" s="33"/>
      <c r="MNC260" s="33"/>
      <c r="MND260" s="33"/>
      <c r="MNE260" s="33"/>
      <c r="MNF260" s="33"/>
      <c r="MNG260" s="33"/>
      <c r="MNH260" s="35"/>
      <c r="MNI260" s="33"/>
      <c r="MNJ260" s="33"/>
      <c r="MNK260" s="33"/>
      <c r="MNL260" s="33"/>
      <c r="MNM260" s="33"/>
      <c r="MNN260" s="33"/>
      <c r="MNO260" s="33"/>
      <c r="MNP260" s="33"/>
      <c r="MNQ260" s="33"/>
      <c r="MNR260" s="33"/>
      <c r="MNS260" s="33"/>
      <c r="MNT260" s="33"/>
      <c r="MNU260" s="33"/>
      <c r="MNV260" s="33"/>
      <c r="MNW260" s="33"/>
      <c r="MNX260" s="33"/>
      <c r="MNY260" s="33"/>
      <c r="MNZ260" s="33"/>
      <c r="MOA260" s="33"/>
      <c r="MOB260" s="35"/>
      <c r="MOC260" s="33"/>
      <c r="MOD260" s="33"/>
      <c r="MOE260" s="33"/>
      <c r="MOF260" s="33"/>
      <c r="MOG260" s="33"/>
      <c r="MOH260" s="33"/>
      <c r="MOI260" s="33"/>
      <c r="MOJ260" s="33"/>
      <c r="MOK260" s="33"/>
      <c r="MOL260" s="33"/>
      <c r="MOM260" s="33"/>
      <c r="MON260" s="33"/>
      <c r="MOO260" s="33"/>
      <c r="MOP260" s="33"/>
      <c r="MOQ260" s="33"/>
      <c r="MOR260" s="33"/>
      <c r="MOS260" s="33"/>
      <c r="MOT260" s="33"/>
      <c r="MOU260" s="33"/>
      <c r="MOV260" s="35"/>
      <c r="MOW260" s="33"/>
      <c r="MOX260" s="33"/>
      <c r="MOY260" s="33"/>
      <c r="MOZ260" s="33"/>
      <c r="MPA260" s="33"/>
      <c r="MPB260" s="33"/>
      <c r="MPC260" s="33"/>
      <c r="MPD260" s="33"/>
      <c r="MPE260" s="33"/>
      <c r="MPF260" s="33"/>
      <c r="MPG260" s="33"/>
      <c r="MPH260" s="33"/>
      <c r="MPI260" s="33"/>
      <c r="MPJ260" s="33"/>
      <c r="MPK260" s="33"/>
      <c r="MPL260" s="33"/>
      <c r="MPM260" s="33"/>
      <c r="MPN260" s="33"/>
      <c r="MPO260" s="33"/>
      <c r="MPP260" s="35"/>
      <c r="MPQ260" s="33"/>
      <c r="MPR260" s="33"/>
      <c r="MPS260" s="33"/>
      <c r="MPT260" s="33"/>
      <c r="MPU260" s="33"/>
      <c r="MPV260" s="33"/>
      <c r="MPW260" s="33"/>
      <c r="MPX260" s="33"/>
      <c r="MPY260" s="33"/>
      <c r="MPZ260" s="33"/>
      <c r="MQA260" s="33"/>
      <c r="MQB260" s="33"/>
      <c r="MQC260" s="33"/>
      <c r="MQD260" s="33"/>
      <c r="MQE260" s="33"/>
      <c r="MQF260" s="33"/>
      <c r="MQG260" s="33"/>
      <c r="MQH260" s="33"/>
      <c r="MQI260" s="33"/>
      <c r="MQJ260" s="35"/>
      <c r="MQK260" s="33"/>
      <c r="MQL260" s="33"/>
      <c r="MQM260" s="33"/>
      <c r="MQN260" s="33"/>
      <c r="MQO260" s="33"/>
      <c r="MQP260" s="33"/>
      <c r="MQQ260" s="33"/>
      <c r="MQR260" s="33"/>
      <c r="MQS260" s="33"/>
      <c r="MQT260" s="33"/>
      <c r="MQU260" s="33"/>
      <c r="MQV260" s="33"/>
      <c r="MQW260" s="33"/>
      <c r="MQX260" s="33"/>
      <c r="MQY260" s="33"/>
      <c r="MQZ260" s="33"/>
      <c r="MRA260" s="33"/>
      <c r="MRB260" s="33"/>
      <c r="MRC260" s="33"/>
      <c r="MRD260" s="35"/>
      <c r="MRE260" s="33"/>
      <c r="MRF260" s="33"/>
      <c r="MRG260" s="33"/>
      <c r="MRH260" s="33"/>
      <c r="MRI260" s="33"/>
      <c r="MRJ260" s="33"/>
      <c r="MRK260" s="33"/>
      <c r="MRL260" s="33"/>
      <c r="MRM260" s="33"/>
      <c r="MRN260" s="33"/>
      <c r="MRO260" s="33"/>
      <c r="MRP260" s="33"/>
      <c r="MRQ260" s="33"/>
      <c r="MRR260" s="33"/>
      <c r="MRS260" s="33"/>
      <c r="MRT260" s="33"/>
      <c r="MRU260" s="33"/>
      <c r="MRV260" s="33"/>
      <c r="MRW260" s="33"/>
      <c r="MRX260" s="35"/>
      <c r="MRY260" s="33"/>
      <c r="MRZ260" s="33"/>
      <c r="MSA260" s="33"/>
      <c r="MSB260" s="33"/>
      <c r="MSC260" s="33"/>
      <c r="MSD260" s="33"/>
      <c r="MSE260" s="33"/>
      <c r="MSF260" s="33"/>
      <c r="MSG260" s="33"/>
      <c r="MSH260" s="33"/>
      <c r="MSI260" s="33"/>
      <c r="MSJ260" s="33"/>
      <c r="MSK260" s="33"/>
      <c r="MSL260" s="33"/>
      <c r="MSM260" s="33"/>
      <c r="MSN260" s="33"/>
      <c r="MSO260" s="33"/>
      <c r="MSP260" s="33"/>
      <c r="MSQ260" s="33"/>
      <c r="MSR260" s="35"/>
      <c r="MSS260" s="33"/>
      <c r="MST260" s="33"/>
      <c r="MSU260" s="33"/>
      <c r="MSV260" s="33"/>
      <c r="MSW260" s="33"/>
      <c r="MSX260" s="33"/>
      <c r="MSY260" s="33"/>
      <c r="MSZ260" s="33"/>
      <c r="MTA260" s="33"/>
      <c r="MTB260" s="33"/>
      <c r="MTC260" s="33"/>
      <c r="MTD260" s="33"/>
      <c r="MTE260" s="33"/>
      <c r="MTF260" s="33"/>
      <c r="MTG260" s="33"/>
      <c r="MTH260" s="33"/>
      <c r="MTI260" s="33"/>
      <c r="MTJ260" s="33"/>
      <c r="MTK260" s="33"/>
      <c r="MTL260" s="35"/>
      <c r="MTM260" s="33"/>
      <c r="MTN260" s="33"/>
      <c r="MTO260" s="33"/>
      <c r="MTP260" s="33"/>
      <c r="MTQ260" s="33"/>
      <c r="MTR260" s="33"/>
      <c r="MTS260" s="33"/>
      <c r="MTT260" s="33"/>
      <c r="MTU260" s="33"/>
      <c r="MTV260" s="33"/>
      <c r="MTW260" s="33"/>
      <c r="MTX260" s="33"/>
      <c r="MTY260" s="33"/>
      <c r="MTZ260" s="33"/>
      <c r="MUA260" s="33"/>
      <c r="MUB260" s="33"/>
      <c r="MUC260" s="33"/>
      <c r="MUD260" s="33"/>
      <c r="MUE260" s="33"/>
      <c r="MUF260" s="35"/>
      <c r="MUG260" s="33"/>
      <c r="MUH260" s="33"/>
      <c r="MUI260" s="33"/>
      <c r="MUJ260" s="33"/>
      <c r="MUK260" s="33"/>
      <c r="MUL260" s="33"/>
      <c r="MUM260" s="33"/>
      <c r="MUN260" s="33"/>
      <c r="MUO260" s="33"/>
      <c r="MUP260" s="33"/>
      <c r="MUQ260" s="33"/>
      <c r="MUR260" s="33"/>
      <c r="MUS260" s="33"/>
      <c r="MUT260" s="33"/>
      <c r="MUU260" s="33"/>
      <c r="MUV260" s="33"/>
      <c r="MUW260" s="33"/>
      <c r="MUX260" s="33"/>
      <c r="MUY260" s="33"/>
      <c r="MUZ260" s="35"/>
      <c r="MVA260" s="33"/>
      <c r="MVB260" s="33"/>
      <c r="MVC260" s="33"/>
      <c r="MVD260" s="33"/>
      <c r="MVE260" s="33"/>
      <c r="MVF260" s="33"/>
      <c r="MVG260" s="33"/>
      <c r="MVH260" s="33"/>
      <c r="MVI260" s="33"/>
      <c r="MVJ260" s="33"/>
      <c r="MVK260" s="33"/>
      <c r="MVL260" s="33"/>
      <c r="MVM260" s="33"/>
      <c r="MVN260" s="33"/>
      <c r="MVO260" s="33"/>
      <c r="MVP260" s="33"/>
      <c r="MVQ260" s="33"/>
      <c r="MVR260" s="33"/>
      <c r="MVS260" s="33"/>
      <c r="MVT260" s="35"/>
      <c r="MVU260" s="33"/>
      <c r="MVV260" s="33"/>
      <c r="MVW260" s="33"/>
      <c r="MVX260" s="33"/>
      <c r="MVY260" s="33"/>
      <c r="MVZ260" s="33"/>
      <c r="MWA260" s="33"/>
      <c r="MWB260" s="33"/>
      <c r="MWC260" s="33"/>
      <c r="MWD260" s="33"/>
      <c r="MWE260" s="33"/>
      <c r="MWF260" s="33"/>
      <c r="MWG260" s="33"/>
      <c r="MWH260" s="33"/>
      <c r="MWI260" s="33"/>
      <c r="MWJ260" s="33"/>
      <c r="MWK260" s="33"/>
      <c r="MWL260" s="33"/>
      <c r="MWM260" s="33"/>
      <c r="MWN260" s="35"/>
      <c r="MWO260" s="33"/>
      <c r="MWP260" s="33"/>
      <c r="MWQ260" s="33"/>
      <c r="MWR260" s="33"/>
      <c r="MWS260" s="33"/>
      <c r="MWT260" s="33"/>
      <c r="MWU260" s="33"/>
      <c r="MWV260" s="33"/>
      <c r="MWW260" s="33"/>
      <c r="MWX260" s="33"/>
      <c r="MWY260" s="33"/>
      <c r="MWZ260" s="33"/>
      <c r="MXA260" s="33"/>
      <c r="MXB260" s="33"/>
      <c r="MXC260" s="33"/>
      <c r="MXD260" s="33"/>
      <c r="MXE260" s="33"/>
      <c r="MXF260" s="33"/>
      <c r="MXG260" s="33"/>
      <c r="MXH260" s="35"/>
      <c r="MXI260" s="33"/>
      <c r="MXJ260" s="33"/>
      <c r="MXK260" s="33"/>
      <c r="MXL260" s="33"/>
      <c r="MXM260" s="33"/>
      <c r="MXN260" s="33"/>
      <c r="MXO260" s="33"/>
      <c r="MXP260" s="33"/>
      <c r="MXQ260" s="33"/>
      <c r="MXR260" s="33"/>
      <c r="MXS260" s="33"/>
      <c r="MXT260" s="33"/>
      <c r="MXU260" s="33"/>
      <c r="MXV260" s="33"/>
      <c r="MXW260" s="33"/>
      <c r="MXX260" s="33"/>
      <c r="MXY260" s="33"/>
      <c r="MXZ260" s="33"/>
      <c r="MYA260" s="33"/>
      <c r="MYB260" s="35"/>
      <c r="MYC260" s="33"/>
      <c r="MYD260" s="33"/>
      <c r="MYE260" s="33"/>
      <c r="MYF260" s="33"/>
      <c r="MYG260" s="33"/>
      <c r="MYH260" s="33"/>
      <c r="MYI260" s="33"/>
      <c r="MYJ260" s="33"/>
      <c r="MYK260" s="33"/>
      <c r="MYL260" s="33"/>
      <c r="MYM260" s="33"/>
      <c r="MYN260" s="33"/>
      <c r="MYO260" s="33"/>
      <c r="MYP260" s="33"/>
      <c r="MYQ260" s="33"/>
      <c r="MYR260" s="33"/>
      <c r="MYS260" s="33"/>
      <c r="MYT260" s="33"/>
      <c r="MYU260" s="33"/>
      <c r="MYV260" s="35"/>
      <c r="MYW260" s="33"/>
      <c r="MYX260" s="33"/>
      <c r="MYY260" s="33"/>
      <c r="MYZ260" s="33"/>
      <c r="MZA260" s="33"/>
      <c r="MZB260" s="33"/>
      <c r="MZC260" s="33"/>
      <c r="MZD260" s="33"/>
      <c r="MZE260" s="33"/>
      <c r="MZF260" s="33"/>
      <c r="MZG260" s="33"/>
      <c r="MZH260" s="33"/>
      <c r="MZI260" s="33"/>
      <c r="MZJ260" s="33"/>
      <c r="MZK260" s="33"/>
      <c r="MZL260" s="33"/>
      <c r="MZM260" s="33"/>
      <c r="MZN260" s="33"/>
      <c r="MZO260" s="33"/>
      <c r="MZP260" s="35"/>
      <c r="MZQ260" s="33"/>
      <c r="MZR260" s="33"/>
      <c r="MZS260" s="33"/>
      <c r="MZT260" s="33"/>
      <c r="MZU260" s="33"/>
      <c r="MZV260" s="33"/>
      <c r="MZW260" s="33"/>
      <c r="MZX260" s="33"/>
      <c r="MZY260" s="33"/>
      <c r="MZZ260" s="33"/>
      <c r="NAA260" s="33"/>
      <c r="NAB260" s="33"/>
      <c r="NAC260" s="33"/>
      <c r="NAD260" s="33"/>
      <c r="NAE260" s="33"/>
      <c r="NAF260" s="33"/>
      <c r="NAG260" s="33"/>
      <c r="NAH260" s="33"/>
      <c r="NAI260" s="33"/>
      <c r="NAJ260" s="35"/>
      <c r="NAK260" s="33"/>
      <c r="NAL260" s="33"/>
      <c r="NAM260" s="33"/>
      <c r="NAN260" s="33"/>
      <c r="NAO260" s="33"/>
      <c r="NAP260" s="33"/>
      <c r="NAQ260" s="33"/>
      <c r="NAR260" s="33"/>
      <c r="NAS260" s="33"/>
      <c r="NAT260" s="33"/>
      <c r="NAU260" s="33"/>
      <c r="NAV260" s="33"/>
      <c r="NAW260" s="33"/>
      <c r="NAX260" s="33"/>
      <c r="NAY260" s="33"/>
      <c r="NAZ260" s="33"/>
      <c r="NBA260" s="33"/>
      <c r="NBB260" s="33"/>
      <c r="NBC260" s="33"/>
      <c r="NBD260" s="35"/>
      <c r="NBE260" s="33"/>
      <c r="NBF260" s="33"/>
      <c r="NBG260" s="33"/>
      <c r="NBH260" s="33"/>
      <c r="NBI260" s="33"/>
      <c r="NBJ260" s="33"/>
      <c r="NBK260" s="33"/>
      <c r="NBL260" s="33"/>
      <c r="NBM260" s="33"/>
      <c r="NBN260" s="33"/>
      <c r="NBO260" s="33"/>
      <c r="NBP260" s="33"/>
      <c r="NBQ260" s="33"/>
      <c r="NBR260" s="33"/>
      <c r="NBS260" s="33"/>
      <c r="NBT260" s="33"/>
      <c r="NBU260" s="33"/>
      <c r="NBV260" s="33"/>
      <c r="NBW260" s="33"/>
      <c r="NBX260" s="35"/>
      <c r="NBY260" s="33"/>
      <c r="NBZ260" s="33"/>
      <c r="NCA260" s="33"/>
      <c r="NCB260" s="33"/>
      <c r="NCC260" s="33"/>
      <c r="NCD260" s="33"/>
      <c r="NCE260" s="33"/>
      <c r="NCF260" s="33"/>
      <c r="NCG260" s="33"/>
      <c r="NCH260" s="33"/>
      <c r="NCI260" s="33"/>
      <c r="NCJ260" s="33"/>
      <c r="NCK260" s="33"/>
      <c r="NCL260" s="33"/>
      <c r="NCM260" s="33"/>
      <c r="NCN260" s="33"/>
      <c r="NCO260" s="33"/>
      <c r="NCP260" s="33"/>
      <c r="NCQ260" s="33"/>
      <c r="NCR260" s="35"/>
      <c r="NCS260" s="33"/>
      <c r="NCT260" s="33"/>
      <c r="NCU260" s="33"/>
      <c r="NCV260" s="33"/>
      <c r="NCW260" s="33"/>
      <c r="NCX260" s="33"/>
      <c r="NCY260" s="33"/>
      <c r="NCZ260" s="33"/>
      <c r="NDA260" s="33"/>
      <c r="NDB260" s="33"/>
      <c r="NDC260" s="33"/>
      <c r="NDD260" s="33"/>
      <c r="NDE260" s="33"/>
      <c r="NDF260" s="33"/>
      <c r="NDG260" s="33"/>
      <c r="NDH260" s="33"/>
      <c r="NDI260" s="33"/>
      <c r="NDJ260" s="33"/>
      <c r="NDK260" s="33"/>
      <c r="NDL260" s="35"/>
      <c r="NDM260" s="33"/>
      <c r="NDN260" s="33"/>
      <c r="NDO260" s="33"/>
      <c r="NDP260" s="33"/>
      <c r="NDQ260" s="33"/>
      <c r="NDR260" s="33"/>
      <c r="NDS260" s="33"/>
      <c r="NDT260" s="33"/>
      <c r="NDU260" s="33"/>
      <c r="NDV260" s="33"/>
      <c r="NDW260" s="33"/>
      <c r="NDX260" s="33"/>
      <c r="NDY260" s="33"/>
      <c r="NDZ260" s="33"/>
      <c r="NEA260" s="33"/>
      <c r="NEB260" s="33"/>
      <c r="NEC260" s="33"/>
      <c r="NED260" s="33"/>
      <c r="NEE260" s="33"/>
      <c r="NEF260" s="35"/>
      <c r="NEG260" s="33"/>
      <c r="NEH260" s="33"/>
      <c r="NEI260" s="33"/>
      <c r="NEJ260" s="33"/>
      <c r="NEK260" s="33"/>
      <c r="NEL260" s="33"/>
      <c r="NEM260" s="33"/>
      <c r="NEN260" s="33"/>
      <c r="NEO260" s="33"/>
      <c r="NEP260" s="33"/>
      <c r="NEQ260" s="33"/>
      <c r="NER260" s="33"/>
      <c r="NES260" s="33"/>
      <c r="NET260" s="33"/>
      <c r="NEU260" s="33"/>
      <c r="NEV260" s="33"/>
      <c r="NEW260" s="33"/>
      <c r="NEX260" s="33"/>
      <c r="NEY260" s="33"/>
      <c r="NEZ260" s="35"/>
      <c r="NFA260" s="33"/>
      <c r="NFB260" s="33"/>
      <c r="NFC260" s="33"/>
      <c r="NFD260" s="33"/>
      <c r="NFE260" s="33"/>
      <c r="NFF260" s="33"/>
      <c r="NFG260" s="33"/>
      <c r="NFH260" s="33"/>
      <c r="NFI260" s="33"/>
      <c r="NFJ260" s="33"/>
      <c r="NFK260" s="33"/>
      <c r="NFL260" s="33"/>
      <c r="NFM260" s="33"/>
      <c r="NFN260" s="33"/>
      <c r="NFO260" s="33"/>
      <c r="NFP260" s="33"/>
      <c r="NFQ260" s="33"/>
      <c r="NFR260" s="33"/>
      <c r="NFS260" s="33"/>
      <c r="NFT260" s="35"/>
      <c r="NFU260" s="33"/>
      <c r="NFV260" s="33"/>
      <c r="NFW260" s="33"/>
      <c r="NFX260" s="33"/>
      <c r="NFY260" s="33"/>
      <c r="NFZ260" s="33"/>
      <c r="NGA260" s="33"/>
      <c r="NGB260" s="33"/>
      <c r="NGC260" s="33"/>
      <c r="NGD260" s="33"/>
      <c r="NGE260" s="33"/>
      <c r="NGF260" s="33"/>
      <c r="NGG260" s="33"/>
      <c r="NGH260" s="33"/>
      <c r="NGI260" s="33"/>
      <c r="NGJ260" s="33"/>
      <c r="NGK260" s="33"/>
      <c r="NGL260" s="33"/>
      <c r="NGM260" s="33"/>
      <c r="NGN260" s="35"/>
      <c r="NGO260" s="33"/>
      <c r="NGP260" s="33"/>
      <c r="NGQ260" s="33"/>
      <c r="NGR260" s="33"/>
      <c r="NGS260" s="33"/>
      <c r="NGT260" s="33"/>
      <c r="NGU260" s="33"/>
      <c r="NGV260" s="33"/>
      <c r="NGW260" s="33"/>
      <c r="NGX260" s="33"/>
      <c r="NGY260" s="33"/>
      <c r="NGZ260" s="33"/>
      <c r="NHA260" s="33"/>
      <c r="NHB260" s="33"/>
      <c r="NHC260" s="33"/>
      <c r="NHD260" s="33"/>
      <c r="NHE260" s="33"/>
      <c r="NHF260" s="33"/>
      <c r="NHG260" s="33"/>
      <c r="NHH260" s="35"/>
      <c r="NHI260" s="33"/>
      <c r="NHJ260" s="33"/>
      <c r="NHK260" s="33"/>
      <c r="NHL260" s="33"/>
      <c r="NHM260" s="33"/>
      <c r="NHN260" s="33"/>
      <c r="NHO260" s="33"/>
      <c r="NHP260" s="33"/>
      <c r="NHQ260" s="33"/>
      <c r="NHR260" s="33"/>
      <c r="NHS260" s="33"/>
      <c r="NHT260" s="33"/>
      <c r="NHU260" s="33"/>
      <c r="NHV260" s="33"/>
      <c r="NHW260" s="33"/>
      <c r="NHX260" s="33"/>
      <c r="NHY260" s="33"/>
      <c r="NHZ260" s="33"/>
      <c r="NIA260" s="33"/>
      <c r="NIB260" s="35"/>
      <c r="NIC260" s="33"/>
      <c r="NID260" s="33"/>
      <c r="NIE260" s="33"/>
      <c r="NIF260" s="33"/>
      <c r="NIG260" s="33"/>
      <c r="NIH260" s="33"/>
      <c r="NII260" s="33"/>
      <c r="NIJ260" s="33"/>
      <c r="NIK260" s="33"/>
      <c r="NIL260" s="33"/>
      <c r="NIM260" s="33"/>
      <c r="NIN260" s="33"/>
      <c r="NIO260" s="33"/>
      <c r="NIP260" s="33"/>
      <c r="NIQ260" s="33"/>
      <c r="NIR260" s="33"/>
      <c r="NIS260" s="33"/>
      <c r="NIT260" s="33"/>
      <c r="NIU260" s="33"/>
      <c r="NIV260" s="35"/>
      <c r="NIW260" s="33"/>
      <c r="NIX260" s="33"/>
      <c r="NIY260" s="33"/>
      <c r="NIZ260" s="33"/>
      <c r="NJA260" s="33"/>
      <c r="NJB260" s="33"/>
      <c r="NJC260" s="33"/>
      <c r="NJD260" s="33"/>
      <c r="NJE260" s="33"/>
      <c r="NJF260" s="33"/>
      <c r="NJG260" s="33"/>
      <c r="NJH260" s="33"/>
      <c r="NJI260" s="33"/>
      <c r="NJJ260" s="33"/>
      <c r="NJK260" s="33"/>
      <c r="NJL260" s="33"/>
      <c r="NJM260" s="33"/>
      <c r="NJN260" s="33"/>
      <c r="NJO260" s="33"/>
      <c r="NJP260" s="35"/>
      <c r="NJQ260" s="33"/>
      <c r="NJR260" s="33"/>
      <c r="NJS260" s="33"/>
      <c r="NJT260" s="33"/>
      <c r="NJU260" s="33"/>
      <c r="NJV260" s="33"/>
      <c r="NJW260" s="33"/>
      <c r="NJX260" s="33"/>
      <c r="NJY260" s="33"/>
      <c r="NJZ260" s="33"/>
      <c r="NKA260" s="33"/>
      <c r="NKB260" s="33"/>
      <c r="NKC260" s="33"/>
      <c r="NKD260" s="33"/>
      <c r="NKE260" s="33"/>
      <c r="NKF260" s="33"/>
      <c r="NKG260" s="33"/>
      <c r="NKH260" s="33"/>
      <c r="NKI260" s="33"/>
      <c r="NKJ260" s="35"/>
      <c r="NKK260" s="33"/>
      <c r="NKL260" s="33"/>
      <c r="NKM260" s="33"/>
      <c r="NKN260" s="33"/>
      <c r="NKO260" s="33"/>
      <c r="NKP260" s="33"/>
      <c r="NKQ260" s="33"/>
      <c r="NKR260" s="33"/>
      <c r="NKS260" s="33"/>
      <c r="NKT260" s="33"/>
      <c r="NKU260" s="33"/>
      <c r="NKV260" s="33"/>
      <c r="NKW260" s="33"/>
      <c r="NKX260" s="33"/>
      <c r="NKY260" s="33"/>
      <c r="NKZ260" s="33"/>
      <c r="NLA260" s="33"/>
      <c r="NLB260" s="33"/>
      <c r="NLC260" s="33"/>
      <c r="NLD260" s="35"/>
      <c r="NLE260" s="33"/>
      <c r="NLF260" s="33"/>
      <c r="NLG260" s="33"/>
      <c r="NLH260" s="33"/>
      <c r="NLI260" s="33"/>
      <c r="NLJ260" s="33"/>
      <c r="NLK260" s="33"/>
      <c r="NLL260" s="33"/>
      <c r="NLM260" s="33"/>
      <c r="NLN260" s="33"/>
      <c r="NLO260" s="33"/>
      <c r="NLP260" s="33"/>
      <c r="NLQ260" s="33"/>
      <c r="NLR260" s="33"/>
      <c r="NLS260" s="33"/>
      <c r="NLT260" s="33"/>
      <c r="NLU260" s="33"/>
      <c r="NLV260" s="33"/>
      <c r="NLW260" s="33"/>
      <c r="NLX260" s="35"/>
      <c r="NLY260" s="33"/>
      <c r="NLZ260" s="33"/>
      <c r="NMA260" s="33"/>
      <c r="NMB260" s="33"/>
      <c r="NMC260" s="33"/>
      <c r="NMD260" s="33"/>
      <c r="NME260" s="33"/>
      <c r="NMF260" s="33"/>
      <c r="NMG260" s="33"/>
      <c r="NMH260" s="33"/>
      <c r="NMI260" s="33"/>
      <c r="NMJ260" s="33"/>
      <c r="NMK260" s="33"/>
      <c r="NML260" s="33"/>
      <c r="NMM260" s="33"/>
      <c r="NMN260" s="33"/>
      <c r="NMO260" s="33"/>
      <c r="NMP260" s="33"/>
      <c r="NMQ260" s="33"/>
      <c r="NMR260" s="35"/>
      <c r="NMS260" s="33"/>
      <c r="NMT260" s="33"/>
      <c r="NMU260" s="33"/>
      <c r="NMV260" s="33"/>
      <c r="NMW260" s="33"/>
      <c r="NMX260" s="33"/>
      <c r="NMY260" s="33"/>
      <c r="NMZ260" s="33"/>
      <c r="NNA260" s="33"/>
      <c r="NNB260" s="33"/>
      <c r="NNC260" s="33"/>
      <c r="NND260" s="33"/>
      <c r="NNE260" s="33"/>
      <c r="NNF260" s="33"/>
      <c r="NNG260" s="33"/>
      <c r="NNH260" s="33"/>
      <c r="NNI260" s="33"/>
      <c r="NNJ260" s="33"/>
      <c r="NNK260" s="33"/>
      <c r="NNL260" s="35"/>
      <c r="NNM260" s="33"/>
      <c r="NNN260" s="33"/>
      <c r="NNO260" s="33"/>
      <c r="NNP260" s="33"/>
      <c r="NNQ260" s="33"/>
      <c r="NNR260" s="33"/>
      <c r="NNS260" s="33"/>
      <c r="NNT260" s="33"/>
      <c r="NNU260" s="33"/>
      <c r="NNV260" s="33"/>
      <c r="NNW260" s="33"/>
      <c r="NNX260" s="33"/>
      <c r="NNY260" s="33"/>
      <c r="NNZ260" s="33"/>
      <c r="NOA260" s="33"/>
      <c r="NOB260" s="33"/>
      <c r="NOC260" s="33"/>
      <c r="NOD260" s="33"/>
      <c r="NOE260" s="33"/>
      <c r="NOF260" s="35"/>
      <c r="NOG260" s="33"/>
      <c r="NOH260" s="33"/>
      <c r="NOI260" s="33"/>
      <c r="NOJ260" s="33"/>
      <c r="NOK260" s="33"/>
      <c r="NOL260" s="33"/>
      <c r="NOM260" s="33"/>
      <c r="NON260" s="33"/>
      <c r="NOO260" s="33"/>
      <c r="NOP260" s="33"/>
      <c r="NOQ260" s="33"/>
      <c r="NOR260" s="33"/>
      <c r="NOS260" s="33"/>
      <c r="NOT260" s="33"/>
      <c r="NOU260" s="33"/>
      <c r="NOV260" s="33"/>
      <c r="NOW260" s="33"/>
      <c r="NOX260" s="33"/>
      <c r="NOY260" s="33"/>
      <c r="NOZ260" s="35"/>
      <c r="NPA260" s="33"/>
      <c r="NPB260" s="33"/>
      <c r="NPC260" s="33"/>
      <c r="NPD260" s="33"/>
      <c r="NPE260" s="33"/>
      <c r="NPF260" s="33"/>
      <c r="NPG260" s="33"/>
      <c r="NPH260" s="33"/>
      <c r="NPI260" s="33"/>
      <c r="NPJ260" s="33"/>
      <c r="NPK260" s="33"/>
      <c r="NPL260" s="33"/>
      <c r="NPM260" s="33"/>
      <c r="NPN260" s="33"/>
      <c r="NPO260" s="33"/>
      <c r="NPP260" s="33"/>
      <c r="NPQ260" s="33"/>
      <c r="NPR260" s="33"/>
      <c r="NPS260" s="33"/>
      <c r="NPT260" s="35"/>
      <c r="NPU260" s="33"/>
      <c r="NPV260" s="33"/>
      <c r="NPW260" s="33"/>
      <c r="NPX260" s="33"/>
      <c r="NPY260" s="33"/>
      <c r="NPZ260" s="33"/>
      <c r="NQA260" s="33"/>
      <c r="NQB260" s="33"/>
      <c r="NQC260" s="33"/>
      <c r="NQD260" s="33"/>
      <c r="NQE260" s="33"/>
      <c r="NQF260" s="33"/>
      <c r="NQG260" s="33"/>
      <c r="NQH260" s="33"/>
      <c r="NQI260" s="33"/>
      <c r="NQJ260" s="33"/>
      <c r="NQK260" s="33"/>
      <c r="NQL260" s="33"/>
      <c r="NQM260" s="33"/>
      <c r="NQN260" s="35"/>
      <c r="NQO260" s="33"/>
      <c r="NQP260" s="33"/>
      <c r="NQQ260" s="33"/>
      <c r="NQR260" s="33"/>
      <c r="NQS260" s="33"/>
      <c r="NQT260" s="33"/>
      <c r="NQU260" s="33"/>
      <c r="NQV260" s="33"/>
      <c r="NQW260" s="33"/>
      <c r="NQX260" s="33"/>
      <c r="NQY260" s="33"/>
      <c r="NQZ260" s="33"/>
      <c r="NRA260" s="33"/>
      <c r="NRB260" s="33"/>
      <c r="NRC260" s="33"/>
      <c r="NRD260" s="33"/>
      <c r="NRE260" s="33"/>
      <c r="NRF260" s="33"/>
      <c r="NRG260" s="33"/>
      <c r="NRH260" s="35"/>
      <c r="NRI260" s="33"/>
      <c r="NRJ260" s="33"/>
      <c r="NRK260" s="33"/>
      <c r="NRL260" s="33"/>
      <c r="NRM260" s="33"/>
      <c r="NRN260" s="33"/>
      <c r="NRO260" s="33"/>
      <c r="NRP260" s="33"/>
      <c r="NRQ260" s="33"/>
      <c r="NRR260" s="33"/>
      <c r="NRS260" s="33"/>
      <c r="NRT260" s="33"/>
      <c r="NRU260" s="33"/>
      <c r="NRV260" s="33"/>
      <c r="NRW260" s="33"/>
      <c r="NRX260" s="33"/>
      <c r="NRY260" s="33"/>
      <c r="NRZ260" s="33"/>
      <c r="NSA260" s="33"/>
      <c r="NSB260" s="35"/>
      <c r="NSC260" s="33"/>
      <c r="NSD260" s="33"/>
      <c r="NSE260" s="33"/>
      <c r="NSF260" s="33"/>
      <c r="NSG260" s="33"/>
      <c r="NSH260" s="33"/>
      <c r="NSI260" s="33"/>
      <c r="NSJ260" s="33"/>
      <c r="NSK260" s="33"/>
      <c r="NSL260" s="33"/>
      <c r="NSM260" s="33"/>
      <c r="NSN260" s="33"/>
      <c r="NSO260" s="33"/>
      <c r="NSP260" s="33"/>
      <c r="NSQ260" s="33"/>
      <c r="NSR260" s="33"/>
      <c r="NSS260" s="33"/>
      <c r="NST260" s="33"/>
      <c r="NSU260" s="33"/>
      <c r="NSV260" s="35"/>
      <c r="NSW260" s="33"/>
      <c r="NSX260" s="33"/>
      <c r="NSY260" s="33"/>
      <c r="NSZ260" s="33"/>
      <c r="NTA260" s="33"/>
      <c r="NTB260" s="33"/>
      <c r="NTC260" s="33"/>
      <c r="NTD260" s="33"/>
      <c r="NTE260" s="33"/>
      <c r="NTF260" s="33"/>
      <c r="NTG260" s="33"/>
      <c r="NTH260" s="33"/>
      <c r="NTI260" s="33"/>
      <c r="NTJ260" s="33"/>
      <c r="NTK260" s="33"/>
      <c r="NTL260" s="33"/>
      <c r="NTM260" s="33"/>
      <c r="NTN260" s="33"/>
      <c r="NTO260" s="33"/>
      <c r="NTP260" s="35"/>
      <c r="NTQ260" s="33"/>
      <c r="NTR260" s="33"/>
      <c r="NTS260" s="33"/>
      <c r="NTT260" s="33"/>
      <c r="NTU260" s="33"/>
      <c r="NTV260" s="33"/>
      <c r="NTW260" s="33"/>
      <c r="NTX260" s="33"/>
      <c r="NTY260" s="33"/>
      <c r="NTZ260" s="33"/>
      <c r="NUA260" s="33"/>
      <c r="NUB260" s="33"/>
      <c r="NUC260" s="33"/>
      <c r="NUD260" s="33"/>
      <c r="NUE260" s="33"/>
      <c r="NUF260" s="33"/>
      <c r="NUG260" s="33"/>
      <c r="NUH260" s="33"/>
      <c r="NUI260" s="33"/>
      <c r="NUJ260" s="35"/>
      <c r="NUK260" s="33"/>
      <c r="NUL260" s="33"/>
      <c r="NUM260" s="33"/>
      <c r="NUN260" s="33"/>
      <c r="NUO260" s="33"/>
      <c r="NUP260" s="33"/>
      <c r="NUQ260" s="33"/>
      <c r="NUR260" s="33"/>
      <c r="NUS260" s="33"/>
      <c r="NUT260" s="33"/>
      <c r="NUU260" s="33"/>
      <c r="NUV260" s="33"/>
      <c r="NUW260" s="33"/>
      <c r="NUX260" s="33"/>
      <c r="NUY260" s="33"/>
      <c r="NUZ260" s="33"/>
      <c r="NVA260" s="33"/>
      <c r="NVB260" s="33"/>
      <c r="NVC260" s="33"/>
      <c r="NVD260" s="35"/>
      <c r="NVE260" s="33"/>
      <c r="NVF260" s="33"/>
      <c r="NVG260" s="33"/>
      <c r="NVH260" s="33"/>
      <c r="NVI260" s="33"/>
      <c r="NVJ260" s="33"/>
      <c r="NVK260" s="33"/>
      <c r="NVL260" s="33"/>
      <c r="NVM260" s="33"/>
      <c r="NVN260" s="33"/>
      <c r="NVO260" s="33"/>
      <c r="NVP260" s="33"/>
      <c r="NVQ260" s="33"/>
      <c r="NVR260" s="33"/>
      <c r="NVS260" s="33"/>
      <c r="NVT260" s="33"/>
      <c r="NVU260" s="33"/>
      <c r="NVV260" s="33"/>
      <c r="NVW260" s="33"/>
      <c r="NVX260" s="35"/>
      <c r="NVY260" s="33"/>
      <c r="NVZ260" s="33"/>
      <c r="NWA260" s="33"/>
      <c r="NWB260" s="33"/>
      <c r="NWC260" s="33"/>
      <c r="NWD260" s="33"/>
      <c r="NWE260" s="33"/>
      <c r="NWF260" s="33"/>
      <c r="NWG260" s="33"/>
      <c r="NWH260" s="33"/>
      <c r="NWI260" s="33"/>
      <c r="NWJ260" s="33"/>
      <c r="NWK260" s="33"/>
      <c r="NWL260" s="33"/>
      <c r="NWM260" s="33"/>
      <c r="NWN260" s="33"/>
      <c r="NWO260" s="33"/>
      <c r="NWP260" s="33"/>
      <c r="NWQ260" s="33"/>
      <c r="NWR260" s="35"/>
      <c r="NWS260" s="33"/>
      <c r="NWT260" s="33"/>
      <c r="NWU260" s="33"/>
      <c r="NWV260" s="33"/>
      <c r="NWW260" s="33"/>
      <c r="NWX260" s="33"/>
      <c r="NWY260" s="33"/>
      <c r="NWZ260" s="33"/>
      <c r="NXA260" s="33"/>
      <c r="NXB260" s="33"/>
      <c r="NXC260" s="33"/>
      <c r="NXD260" s="33"/>
      <c r="NXE260" s="33"/>
      <c r="NXF260" s="33"/>
      <c r="NXG260" s="33"/>
      <c r="NXH260" s="33"/>
      <c r="NXI260" s="33"/>
      <c r="NXJ260" s="33"/>
      <c r="NXK260" s="33"/>
      <c r="NXL260" s="35"/>
      <c r="NXM260" s="33"/>
      <c r="NXN260" s="33"/>
      <c r="NXO260" s="33"/>
      <c r="NXP260" s="33"/>
      <c r="NXQ260" s="33"/>
      <c r="NXR260" s="33"/>
      <c r="NXS260" s="33"/>
      <c r="NXT260" s="33"/>
      <c r="NXU260" s="33"/>
      <c r="NXV260" s="33"/>
      <c r="NXW260" s="33"/>
      <c r="NXX260" s="33"/>
      <c r="NXY260" s="33"/>
      <c r="NXZ260" s="33"/>
      <c r="NYA260" s="33"/>
      <c r="NYB260" s="33"/>
      <c r="NYC260" s="33"/>
      <c r="NYD260" s="33"/>
      <c r="NYE260" s="33"/>
      <c r="NYF260" s="35"/>
      <c r="NYG260" s="33"/>
      <c r="NYH260" s="33"/>
      <c r="NYI260" s="33"/>
      <c r="NYJ260" s="33"/>
      <c r="NYK260" s="33"/>
      <c r="NYL260" s="33"/>
      <c r="NYM260" s="33"/>
      <c r="NYN260" s="33"/>
      <c r="NYO260" s="33"/>
      <c r="NYP260" s="33"/>
      <c r="NYQ260" s="33"/>
      <c r="NYR260" s="33"/>
      <c r="NYS260" s="33"/>
      <c r="NYT260" s="33"/>
      <c r="NYU260" s="33"/>
      <c r="NYV260" s="33"/>
      <c r="NYW260" s="33"/>
      <c r="NYX260" s="33"/>
      <c r="NYY260" s="33"/>
      <c r="NYZ260" s="35"/>
      <c r="NZA260" s="33"/>
      <c r="NZB260" s="33"/>
      <c r="NZC260" s="33"/>
      <c r="NZD260" s="33"/>
      <c r="NZE260" s="33"/>
      <c r="NZF260" s="33"/>
      <c r="NZG260" s="33"/>
      <c r="NZH260" s="33"/>
      <c r="NZI260" s="33"/>
      <c r="NZJ260" s="33"/>
      <c r="NZK260" s="33"/>
      <c r="NZL260" s="33"/>
      <c r="NZM260" s="33"/>
      <c r="NZN260" s="33"/>
      <c r="NZO260" s="33"/>
      <c r="NZP260" s="33"/>
      <c r="NZQ260" s="33"/>
      <c r="NZR260" s="33"/>
      <c r="NZS260" s="33"/>
      <c r="NZT260" s="35"/>
      <c r="NZU260" s="33"/>
      <c r="NZV260" s="33"/>
      <c r="NZW260" s="33"/>
      <c r="NZX260" s="33"/>
      <c r="NZY260" s="33"/>
      <c r="NZZ260" s="33"/>
      <c r="OAA260" s="33"/>
      <c r="OAB260" s="33"/>
      <c r="OAC260" s="33"/>
      <c r="OAD260" s="33"/>
      <c r="OAE260" s="33"/>
      <c r="OAF260" s="33"/>
      <c r="OAG260" s="33"/>
      <c r="OAH260" s="33"/>
      <c r="OAI260" s="33"/>
      <c r="OAJ260" s="33"/>
      <c r="OAK260" s="33"/>
      <c r="OAL260" s="33"/>
      <c r="OAM260" s="33"/>
      <c r="OAN260" s="35"/>
      <c r="OAO260" s="33"/>
      <c r="OAP260" s="33"/>
      <c r="OAQ260" s="33"/>
      <c r="OAR260" s="33"/>
      <c r="OAS260" s="33"/>
      <c r="OAT260" s="33"/>
      <c r="OAU260" s="33"/>
      <c r="OAV260" s="33"/>
      <c r="OAW260" s="33"/>
      <c r="OAX260" s="33"/>
      <c r="OAY260" s="33"/>
      <c r="OAZ260" s="33"/>
      <c r="OBA260" s="33"/>
      <c r="OBB260" s="33"/>
      <c r="OBC260" s="33"/>
      <c r="OBD260" s="33"/>
      <c r="OBE260" s="33"/>
      <c r="OBF260" s="33"/>
      <c r="OBG260" s="33"/>
      <c r="OBH260" s="35"/>
      <c r="OBI260" s="33"/>
      <c r="OBJ260" s="33"/>
      <c r="OBK260" s="33"/>
      <c r="OBL260" s="33"/>
      <c r="OBM260" s="33"/>
      <c r="OBN260" s="33"/>
      <c r="OBO260" s="33"/>
      <c r="OBP260" s="33"/>
      <c r="OBQ260" s="33"/>
      <c r="OBR260" s="33"/>
      <c r="OBS260" s="33"/>
      <c r="OBT260" s="33"/>
      <c r="OBU260" s="33"/>
      <c r="OBV260" s="33"/>
      <c r="OBW260" s="33"/>
      <c r="OBX260" s="33"/>
      <c r="OBY260" s="33"/>
      <c r="OBZ260" s="33"/>
      <c r="OCA260" s="33"/>
      <c r="OCB260" s="35"/>
      <c r="OCC260" s="33"/>
      <c r="OCD260" s="33"/>
      <c r="OCE260" s="33"/>
      <c r="OCF260" s="33"/>
      <c r="OCG260" s="33"/>
      <c r="OCH260" s="33"/>
      <c r="OCI260" s="33"/>
      <c r="OCJ260" s="33"/>
      <c r="OCK260" s="33"/>
      <c r="OCL260" s="33"/>
      <c r="OCM260" s="33"/>
      <c r="OCN260" s="33"/>
      <c r="OCO260" s="33"/>
      <c r="OCP260" s="33"/>
      <c r="OCQ260" s="33"/>
      <c r="OCR260" s="33"/>
      <c r="OCS260" s="33"/>
      <c r="OCT260" s="33"/>
      <c r="OCU260" s="33"/>
      <c r="OCV260" s="35"/>
      <c r="OCW260" s="33"/>
      <c r="OCX260" s="33"/>
      <c r="OCY260" s="33"/>
      <c r="OCZ260" s="33"/>
      <c r="ODA260" s="33"/>
      <c r="ODB260" s="33"/>
      <c r="ODC260" s="33"/>
      <c r="ODD260" s="33"/>
      <c r="ODE260" s="33"/>
      <c r="ODF260" s="33"/>
      <c r="ODG260" s="33"/>
      <c r="ODH260" s="33"/>
      <c r="ODI260" s="33"/>
      <c r="ODJ260" s="33"/>
      <c r="ODK260" s="33"/>
      <c r="ODL260" s="33"/>
      <c r="ODM260" s="33"/>
      <c r="ODN260" s="33"/>
      <c r="ODO260" s="33"/>
      <c r="ODP260" s="35"/>
      <c r="ODQ260" s="33"/>
      <c r="ODR260" s="33"/>
      <c r="ODS260" s="33"/>
      <c r="ODT260" s="33"/>
      <c r="ODU260" s="33"/>
      <c r="ODV260" s="33"/>
      <c r="ODW260" s="33"/>
      <c r="ODX260" s="33"/>
      <c r="ODY260" s="33"/>
      <c r="ODZ260" s="33"/>
      <c r="OEA260" s="33"/>
      <c r="OEB260" s="33"/>
      <c r="OEC260" s="33"/>
      <c r="OED260" s="33"/>
      <c r="OEE260" s="33"/>
      <c r="OEF260" s="33"/>
      <c r="OEG260" s="33"/>
      <c r="OEH260" s="33"/>
      <c r="OEI260" s="33"/>
      <c r="OEJ260" s="35"/>
      <c r="OEK260" s="33"/>
      <c r="OEL260" s="33"/>
      <c r="OEM260" s="33"/>
      <c r="OEN260" s="33"/>
      <c r="OEO260" s="33"/>
      <c r="OEP260" s="33"/>
      <c r="OEQ260" s="33"/>
      <c r="OER260" s="33"/>
      <c r="OES260" s="33"/>
      <c r="OET260" s="33"/>
      <c r="OEU260" s="33"/>
      <c r="OEV260" s="33"/>
      <c r="OEW260" s="33"/>
      <c r="OEX260" s="33"/>
      <c r="OEY260" s="33"/>
      <c r="OEZ260" s="33"/>
      <c r="OFA260" s="33"/>
      <c r="OFB260" s="33"/>
      <c r="OFC260" s="33"/>
      <c r="OFD260" s="35"/>
      <c r="OFE260" s="33"/>
      <c r="OFF260" s="33"/>
      <c r="OFG260" s="33"/>
      <c r="OFH260" s="33"/>
      <c r="OFI260" s="33"/>
      <c r="OFJ260" s="33"/>
      <c r="OFK260" s="33"/>
      <c r="OFL260" s="33"/>
      <c r="OFM260" s="33"/>
      <c r="OFN260" s="33"/>
      <c r="OFO260" s="33"/>
      <c r="OFP260" s="33"/>
      <c r="OFQ260" s="33"/>
      <c r="OFR260" s="33"/>
      <c r="OFS260" s="33"/>
      <c r="OFT260" s="33"/>
      <c r="OFU260" s="33"/>
      <c r="OFV260" s="33"/>
      <c r="OFW260" s="33"/>
      <c r="OFX260" s="35"/>
      <c r="OFY260" s="33"/>
      <c r="OFZ260" s="33"/>
      <c r="OGA260" s="33"/>
      <c r="OGB260" s="33"/>
      <c r="OGC260" s="33"/>
      <c r="OGD260" s="33"/>
      <c r="OGE260" s="33"/>
      <c r="OGF260" s="33"/>
      <c r="OGG260" s="33"/>
      <c r="OGH260" s="33"/>
      <c r="OGI260" s="33"/>
      <c r="OGJ260" s="33"/>
      <c r="OGK260" s="33"/>
      <c r="OGL260" s="33"/>
      <c r="OGM260" s="33"/>
      <c r="OGN260" s="33"/>
      <c r="OGO260" s="33"/>
      <c r="OGP260" s="33"/>
      <c r="OGQ260" s="33"/>
      <c r="OGR260" s="35"/>
      <c r="OGS260" s="33"/>
      <c r="OGT260" s="33"/>
      <c r="OGU260" s="33"/>
      <c r="OGV260" s="33"/>
      <c r="OGW260" s="33"/>
      <c r="OGX260" s="33"/>
      <c r="OGY260" s="33"/>
      <c r="OGZ260" s="33"/>
      <c r="OHA260" s="33"/>
      <c r="OHB260" s="33"/>
      <c r="OHC260" s="33"/>
      <c r="OHD260" s="33"/>
      <c r="OHE260" s="33"/>
      <c r="OHF260" s="33"/>
      <c r="OHG260" s="33"/>
      <c r="OHH260" s="33"/>
      <c r="OHI260" s="33"/>
      <c r="OHJ260" s="33"/>
      <c r="OHK260" s="33"/>
      <c r="OHL260" s="35"/>
      <c r="OHM260" s="33"/>
      <c r="OHN260" s="33"/>
      <c r="OHO260" s="33"/>
      <c r="OHP260" s="33"/>
      <c r="OHQ260" s="33"/>
      <c r="OHR260" s="33"/>
      <c r="OHS260" s="33"/>
      <c r="OHT260" s="33"/>
      <c r="OHU260" s="33"/>
      <c r="OHV260" s="33"/>
      <c r="OHW260" s="33"/>
      <c r="OHX260" s="33"/>
      <c r="OHY260" s="33"/>
      <c r="OHZ260" s="33"/>
      <c r="OIA260" s="33"/>
      <c r="OIB260" s="33"/>
      <c r="OIC260" s="33"/>
      <c r="OID260" s="33"/>
      <c r="OIE260" s="33"/>
      <c r="OIF260" s="35"/>
      <c r="OIG260" s="33"/>
      <c r="OIH260" s="33"/>
      <c r="OII260" s="33"/>
      <c r="OIJ260" s="33"/>
      <c r="OIK260" s="33"/>
      <c r="OIL260" s="33"/>
      <c r="OIM260" s="33"/>
      <c r="OIN260" s="33"/>
      <c r="OIO260" s="33"/>
      <c r="OIP260" s="33"/>
      <c r="OIQ260" s="33"/>
      <c r="OIR260" s="33"/>
      <c r="OIS260" s="33"/>
      <c r="OIT260" s="33"/>
      <c r="OIU260" s="33"/>
      <c r="OIV260" s="33"/>
      <c r="OIW260" s="33"/>
      <c r="OIX260" s="33"/>
      <c r="OIY260" s="33"/>
      <c r="OIZ260" s="35"/>
      <c r="OJA260" s="33"/>
      <c r="OJB260" s="33"/>
      <c r="OJC260" s="33"/>
      <c r="OJD260" s="33"/>
      <c r="OJE260" s="33"/>
      <c r="OJF260" s="33"/>
      <c r="OJG260" s="33"/>
      <c r="OJH260" s="33"/>
      <c r="OJI260" s="33"/>
      <c r="OJJ260" s="33"/>
      <c r="OJK260" s="33"/>
      <c r="OJL260" s="33"/>
      <c r="OJM260" s="33"/>
      <c r="OJN260" s="33"/>
      <c r="OJO260" s="33"/>
      <c r="OJP260" s="33"/>
      <c r="OJQ260" s="33"/>
      <c r="OJR260" s="33"/>
      <c r="OJS260" s="33"/>
      <c r="OJT260" s="35"/>
      <c r="OJU260" s="33"/>
      <c r="OJV260" s="33"/>
      <c r="OJW260" s="33"/>
      <c r="OJX260" s="33"/>
      <c r="OJY260" s="33"/>
      <c r="OJZ260" s="33"/>
      <c r="OKA260" s="33"/>
      <c r="OKB260" s="33"/>
      <c r="OKC260" s="33"/>
      <c r="OKD260" s="33"/>
      <c r="OKE260" s="33"/>
      <c r="OKF260" s="33"/>
      <c r="OKG260" s="33"/>
      <c r="OKH260" s="33"/>
      <c r="OKI260" s="33"/>
      <c r="OKJ260" s="33"/>
      <c r="OKK260" s="33"/>
      <c r="OKL260" s="33"/>
      <c r="OKM260" s="33"/>
      <c r="OKN260" s="35"/>
      <c r="OKO260" s="33"/>
      <c r="OKP260" s="33"/>
      <c r="OKQ260" s="33"/>
      <c r="OKR260" s="33"/>
      <c r="OKS260" s="33"/>
      <c r="OKT260" s="33"/>
      <c r="OKU260" s="33"/>
      <c r="OKV260" s="33"/>
      <c r="OKW260" s="33"/>
      <c r="OKX260" s="33"/>
      <c r="OKY260" s="33"/>
      <c r="OKZ260" s="33"/>
      <c r="OLA260" s="33"/>
      <c r="OLB260" s="33"/>
      <c r="OLC260" s="33"/>
      <c r="OLD260" s="33"/>
      <c r="OLE260" s="33"/>
      <c r="OLF260" s="33"/>
      <c r="OLG260" s="33"/>
      <c r="OLH260" s="35"/>
      <c r="OLI260" s="33"/>
      <c r="OLJ260" s="33"/>
      <c r="OLK260" s="33"/>
      <c r="OLL260" s="33"/>
      <c r="OLM260" s="33"/>
      <c r="OLN260" s="33"/>
      <c r="OLO260" s="33"/>
      <c r="OLP260" s="33"/>
      <c r="OLQ260" s="33"/>
      <c r="OLR260" s="33"/>
      <c r="OLS260" s="33"/>
      <c r="OLT260" s="33"/>
      <c r="OLU260" s="33"/>
      <c r="OLV260" s="33"/>
      <c r="OLW260" s="33"/>
      <c r="OLX260" s="33"/>
      <c r="OLY260" s="33"/>
      <c r="OLZ260" s="33"/>
      <c r="OMA260" s="33"/>
      <c r="OMB260" s="35"/>
      <c r="OMC260" s="33"/>
      <c r="OMD260" s="33"/>
      <c r="OME260" s="33"/>
      <c r="OMF260" s="33"/>
      <c r="OMG260" s="33"/>
      <c r="OMH260" s="33"/>
      <c r="OMI260" s="33"/>
      <c r="OMJ260" s="33"/>
      <c r="OMK260" s="33"/>
      <c r="OML260" s="33"/>
      <c r="OMM260" s="33"/>
      <c r="OMN260" s="33"/>
      <c r="OMO260" s="33"/>
      <c r="OMP260" s="33"/>
      <c r="OMQ260" s="33"/>
      <c r="OMR260" s="33"/>
      <c r="OMS260" s="33"/>
      <c r="OMT260" s="33"/>
      <c r="OMU260" s="33"/>
      <c r="OMV260" s="35"/>
      <c r="OMW260" s="33"/>
      <c r="OMX260" s="33"/>
      <c r="OMY260" s="33"/>
      <c r="OMZ260" s="33"/>
      <c r="ONA260" s="33"/>
      <c r="ONB260" s="33"/>
      <c r="ONC260" s="33"/>
      <c r="OND260" s="33"/>
      <c r="ONE260" s="33"/>
      <c r="ONF260" s="33"/>
      <c r="ONG260" s="33"/>
      <c r="ONH260" s="33"/>
      <c r="ONI260" s="33"/>
      <c r="ONJ260" s="33"/>
      <c r="ONK260" s="33"/>
      <c r="ONL260" s="33"/>
      <c r="ONM260" s="33"/>
      <c r="ONN260" s="33"/>
      <c r="ONO260" s="33"/>
      <c r="ONP260" s="35"/>
      <c r="ONQ260" s="33"/>
      <c r="ONR260" s="33"/>
      <c r="ONS260" s="33"/>
      <c r="ONT260" s="33"/>
      <c r="ONU260" s="33"/>
      <c r="ONV260" s="33"/>
      <c r="ONW260" s="33"/>
      <c r="ONX260" s="33"/>
      <c r="ONY260" s="33"/>
      <c r="ONZ260" s="33"/>
      <c r="OOA260" s="33"/>
      <c r="OOB260" s="33"/>
      <c r="OOC260" s="33"/>
      <c r="OOD260" s="33"/>
      <c r="OOE260" s="33"/>
      <c r="OOF260" s="33"/>
      <c r="OOG260" s="33"/>
      <c r="OOH260" s="33"/>
      <c r="OOI260" s="33"/>
      <c r="OOJ260" s="35"/>
      <c r="OOK260" s="33"/>
      <c r="OOL260" s="33"/>
      <c r="OOM260" s="33"/>
      <c r="OON260" s="33"/>
      <c r="OOO260" s="33"/>
      <c r="OOP260" s="33"/>
      <c r="OOQ260" s="33"/>
      <c r="OOR260" s="33"/>
      <c r="OOS260" s="33"/>
      <c r="OOT260" s="33"/>
      <c r="OOU260" s="33"/>
      <c r="OOV260" s="33"/>
      <c r="OOW260" s="33"/>
      <c r="OOX260" s="33"/>
      <c r="OOY260" s="33"/>
      <c r="OOZ260" s="33"/>
      <c r="OPA260" s="33"/>
      <c r="OPB260" s="33"/>
      <c r="OPC260" s="33"/>
      <c r="OPD260" s="35"/>
      <c r="OPE260" s="33"/>
      <c r="OPF260" s="33"/>
      <c r="OPG260" s="33"/>
      <c r="OPH260" s="33"/>
      <c r="OPI260" s="33"/>
      <c r="OPJ260" s="33"/>
      <c r="OPK260" s="33"/>
      <c r="OPL260" s="33"/>
      <c r="OPM260" s="33"/>
      <c r="OPN260" s="33"/>
      <c r="OPO260" s="33"/>
      <c r="OPP260" s="33"/>
      <c r="OPQ260" s="33"/>
      <c r="OPR260" s="33"/>
      <c r="OPS260" s="33"/>
      <c r="OPT260" s="33"/>
      <c r="OPU260" s="33"/>
      <c r="OPV260" s="33"/>
      <c r="OPW260" s="33"/>
      <c r="OPX260" s="35"/>
      <c r="OPY260" s="33"/>
      <c r="OPZ260" s="33"/>
      <c r="OQA260" s="33"/>
      <c r="OQB260" s="33"/>
      <c r="OQC260" s="33"/>
      <c r="OQD260" s="33"/>
      <c r="OQE260" s="33"/>
      <c r="OQF260" s="33"/>
      <c r="OQG260" s="33"/>
      <c r="OQH260" s="33"/>
      <c r="OQI260" s="33"/>
      <c r="OQJ260" s="33"/>
      <c r="OQK260" s="33"/>
      <c r="OQL260" s="33"/>
      <c r="OQM260" s="33"/>
      <c r="OQN260" s="33"/>
      <c r="OQO260" s="33"/>
      <c r="OQP260" s="33"/>
      <c r="OQQ260" s="33"/>
      <c r="OQR260" s="35"/>
      <c r="OQS260" s="33"/>
      <c r="OQT260" s="33"/>
      <c r="OQU260" s="33"/>
      <c r="OQV260" s="33"/>
      <c r="OQW260" s="33"/>
      <c r="OQX260" s="33"/>
      <c r="OQY260" s="33"/>
      <c r="OQZ260" s="33"/>
      <c r="ORA260" s="33"/>
      <c r="ORB260" s="33"/>
      <c r="ORC260" s="33"/>
      <c r="ORD260" s="33"/>
      <c r="ORE260" s="33"/>
      <c r="ORF260" s="33"/>
      <c r="ORG260" s="33"/>
      <c r="ORH260" s="33"/>
      <c r="ORI260" s="33"/>
      <c r="ORJ260" s="33"/>
      <c r="ORK260" s="33"/>
      <c r="ORL260" s="35"/>
      <c r="ORM260" s="33"/>
      <c r="ORN260" s="33"/>
      <c r="ORO260" s="33"/>
      <c r="ORP260" s="33"/>
      <c r="ORQ260" s="33"/>
      <c r="ORR260" s="33"/>
      <c r="ORS260" s="33"/>
      <c r="ORT260" s="33"/>
      <c r="ORU260" s="33"/>
      <c r="ORV260" s="33"/>
      <c r="ORW260" s="33"/>
      <c r="ORX260" s="33"/>
      <c r="ORY260" s="33"/>
      <c r="ORZ260" s="33"/>
      <c r="OSA260" s="33"/>
      <c r="OSB260" s="33"/>
      <c r="OSC260" s="33"/>
      <c r="OSD260" s="33"/>
      <c r="OSE260" s="33"/>
      <c r="OSF260" s="35"/>
      <c r="OSG260" s="33"/>
      <c r="OSH260" s="33"/>
      <c r="OSI260" s="33"/>
      <c r="OSJ260" s="33"/>
      <c r="OSK260" s="33"/>
      <c r="OSL260" s="33"/>
      <c r="OSM260" s="33"/>
      <c r="OSN260" s="33"/>
      <c r="OSO260" s="33"/>
      <c r="OSP260" s="33"/>
      <c r="OSQ260" s="33"/>
      <c r="OSR260" s="33"/>
      <c r="OSS260" s="33"/>
      <c r="OST260" s="33"/>
      <c r="OSU260" s="33"/>
      <c r="OSV260" s="33"/>
      <c r="OSW260" s="33"/>
      <c r="OSX260" s="33"/>
      <c r="OSY260" s="33"/>
      <c r="OSZ260" s="35"/>
      <c r="OTA260" s="33"/>
      <c r="OTB260" s="33"/>
      <c r="OTC260" s="33"/>
      <c r="OTD260" s="33"/>
      <c r="OTE260" s="33"/>
      <c r="OTF260" s="33"/>
      <c r="OTG260" s="33"/>
      <c r="OTH260" s="33"/>
      <c r="OTI260" s="33"/>
      <c r="OTJ260" s="33"/>
      <c r="OTK260" s="33"/>
      <c r="OTL260" s="33"/>
      <c r="OTM260" s="33"/>
      <c r="OTN260" s="33"/>
      <c r="OTO260" s="33"/>
      <c r="OTP260" s="33"/>
      <c r="OTQ260" s="33"/>
      <c r="OTR260" s="33"/>
      <c r="OTS260" s="33"/>
      <c r="OTT260" s="35"/>
      <c r="OTU260" s="33"/>
      <c r="OTV260" s="33"/>
      <c r="OTW260" s="33"/>
      <c r="OTX260" s="33"/>
      <c r="OTY260" s="33"/>
      <c r="OTZ260" s="33"/>
      <c r="OUA260" s="33"/>
      <c r="OUB260" s="33"/>
      <c r="OUC260" s="33"/>
      <c r="OUD260" s="33"/>
      <c r="OUE260" s="33"/>
      <c r="OUF260" s="33"/>
      <c r="OUG260" s="33"/>
      <c r="OUH260" s="33"/>
      <c r="OUI260" s="33"/>
      <c r="OUJ260" s="33"/>
      <c r="OUK260" s="33"/>
      <c r="OUL260" s="33"/>
      <c r="OUM260" s="33"/>
      <c r="OUN260" s="35"/>
      <c r="OUO260" s="33"/>
      <c r="OUP260" s="33"/>
      <c r="OUQ260" s="33"/>
      <c r="OUR260" s="33"/>
      <c r="OUS260" s="33"/>
      <c r="OUT260" s="33"/>
      <c r="OUU260" s="33"/>
      <c r="OUV260" s="33"/>
      <c r="OUW260" s="33"/>
      <c r="OUX260" s="33"/>
      <c r="OUY260" s="33"/>
      <c r="OUZ260" s="33"/>
      <c r="OVA260" s="33"/>
      <c r="OVB260" s="33"/>
      <c r="OVC260" s="33"/>
      <c r="OVD260" s="33"/>
      <c r="OVE260" s="33"/>
      <c r="OVF260" s="33"/>
      <c r="OVG260" s="33"/>
      <c r="OVH260" s="35"/>
      <c r="OVI260" s="33"/>
      <c r="OVJ260" s="33"/>
      <c r="OVK260" s="33"/>
      <c r="OVL260" s="33"/>
      <c r="OVM260" s="33"/>
      <c r="OVN260" s="33"/>
      <c r="OVO260" s="33"/>
      <c r="OVP260" s="33"/>
      <c r="OVQ260" s="33"/>
      <c r="OVR260" s="33"/>
      <c r="OVS260" s="33"/>
      <c r="OVT260" s="33"/>
      <c r="OVU260" s="33"/>
      <c r="OVV260" s="33"/>
      <c r="OVW260" s="33"/>
      <c r="OVX260" s="33"/>
      <c r="OVY260" s="33"/>
      <c r="OVZ260" s="33"/>
      <c r="OWA260" s="33"/>
      <c r="OWB260" s="35"/>
      <c r="OWC260" s="33"/>
      <c r="OWD260" s="33"/>
      <c r="OWE260" s="33"/>
      <c r="OWF260" s="33"/>
      <c r="OWG260" s="33"/>
      <c r="OWH260" s="33"/>
      <c r="OWI260" s="33"/>
      <c r="OWJ260" s="33"/>
      <c r="OWK260" s="33"/>
      <c r="OWL260" s="33"/>
      <c r="OWM260" s="33"/>
      <c r="OWN260" s="33"/>
      <c r="OWO260" s="33"/>
      <c r="OWP260" s="33"/>
      <c r="OWQ260" s="33"/>
      <c r="OWR260" s="33"/>
      <c r="OWS260" s="33"/>
      <c r="OWT260" s="33"/>
      <c r="OWU260" s="33"/>
      <c r="OWV260" s="35"/>
      <c r="OWW260" s="33"/>
      <c r="OWX260" s="33"/>
      <c r="OWY260" s="33"/>
      <c r="OWZ260" s="33"/>
      <c r="OXA260" s="33"/>
      <c r="OXB260" s="33"/>
      <c r="OXC260" s="33"/>
      <c r="OXD260" s="33"/>
      <c r="OXE260" s="33"/>
      <c r="OXF260" s="33"/>
      <c r="OXG260" s="33"/>
      <c r="OXH260" s="33"/>
      <c r="OXI260" s="33"/>
      <c r="OXJ260" s="33"/>
      <c r="OXK260" s="33"/>
      <c r="OXL260" s="33"/>
      <c r="OXM260" s="33"/>
      <c r="OXN260" s="33"/>
      <c r="OXO260" s="33"/>
      <c r="OXP260" s="35"/>
      <c r="OXQ260" s="33"/>
      <c r="OXR260" s="33"/>
      <c r="OXS260" s="33"/>
      <c r="OXT260" s="33"/>
      <c r="OXU260" s="33"/>
      <c r="OXV260" s="33"/>
      <c r="OXW260" s="33"/>
      <c r="OXX260" s="33"/>
      <c r="OXY260" s="33"/>
      <c r="OXZ260" s="33"/>
      <c r="OYA260" s="33"/>
      <c r="OYB260" s="33"/>
      <c r="OYC260" s="33"/>
      <c r="OYD260" s="33"/>
      <c r="OYE260" s="33"/>
      <c r="OYF260" s="33"/>
      <c r="OYG260" s="33"/>
      <c r="OYH260" s="33"/>
      <c r="OYI260" s="33"/>
      <c r="OYJ260" s="35"/>
      <c r="OYK260" s="33"/>
      <c r="OYL260" s="33"/>
      <c r="OYM260" s="33"/>
      <c r="OYN260" s="33"/>
      <c r="OYO260" s="33"/>
      <c r="OYP260" s="33"/>
      <c r="OYQ260" s="33"/>
      <c r="OYR260" s="33"/>
      <c r="OYS260" s="33"/>
      <c r="OYT260" s="33"/>
      <c r="OYU260" s="33"/>
      <c r="OYV260" s="33"/>
      <c r="OYW260" s="33"/>
      <c r="OYX260" s="33"/>
      <c r="OYY260" s="33"/>
      <c r="OYZ260" s="33"/>
      <c r="OZA260" s="33"/>
      <c r="OZB260" s="33"/>
      <c r="OZC260" s="33"/>
      <c r="OZD260" s="35"/>
      <c r="OZE260" s="33"/>
      <c r="OZF260" s="33"/>
      <c r="OZG260" s="33"/>
      <c r="OZH260" s="33"/>
      <c r="OZI260" s="33"/>
      <c r="OZJ260" s="33"/>
      <c r="OZK260" s="33"/>
      <c r="OZL260" s="33"/>
      <c r="OZM260" s="33"/>
      <c r="OZN260" s="33"/>
      <c r="OZO260" s="33"/>
      <c r="OZP260" s="33"/>
      <c r="OZQ260" s="33"/>
      <c r="OZR260" s="33"/>
      <c r="OZS260" s="33"/>
      <c r="OZT260" s="33"/>
      <c r="OZU260" s="33"/>
      <c r="OZV260" s="33"/>
      <c r="OZW260" s="33"/>
      <c r="OZX260" s="35"/>
      <c r="OZY260" s="33"/>
      <c r="OZZ260" s="33"/>
      <c r="PAA260" s="33"/>
      <c r="PAB260" s="33"/>
      <c r="PAC260" s="33"/>
      <c r="PAD260" s="33"/>
      <c r="PAE260" s="33"/>
      <c r="PAF260" s="33"/>
      <c r="PAG260" s="33"/>
      <c r="PAH260" s="33"/>
      <c r="PAI260" s="33"/>
      <c r="PAJ260" s="33"/>
      <c r="PAK260" s="33"/>
      <c r="PAL260" s="33"/>
      <c r="PAM260" s="33"/>
      <c r="PAN260" s="33"/>
      <c r="PAO260" s="33"/>
      <c r="PAP260" s="33"/>
      <c r="PAQ260" s="33"/>
      <c r="PAR260" s="35"/>
      <c r="PAS260" s="33"/>
      <c r="PAT260" s="33"/>
      <c r="PAU260" s="33"/>
      <c r="PAV260" s="33"/>
      <c r="PAW260" s="33"/>
      <c r="PAX260" s="33"/>
      <c r="PAY260" s="33"/>
      <c r="PAZ260" s="33"/>
      <c r="PBA260" s="33"/>
      <c r="PBB260" s="33"/>
      <c r="PBC260" s="33"/>
      <c r="PBD260" s="33"/>
      <c r="PBE260" s="33"/>
      <c r="PBF260" s="33"/>
      <c r="PBG260" s="33"/>
      <c r="PBH260" s="33"/>
      <c r="PBI260" s="33"/>
      <c r="PBJ260" s="33"/>
      <c r="PBK260" s="33"/>
      <c r="PBL260" s="35"/>
      <c r="PBM260" s="33"/>
      <c r="PBN260" s="33"/>
      <c r="PBO260" s="33"/>
      <c r="PBP260" s="33"/>
      <c r="PBQ260" s="33"/>
      <c r="PBR260" s="33"/>
      <c r="PBS260" s="33"/>
      <c r="PBT260" s="33"/>
      <c r="PBU260" s="33"/>
      <c r="PBV260" s="33"/>
      <c r="PBW260" s="33"/>
      <c r="PBX260" s="33"/>
      <c r="PBY260" s="33"/>
      <c r="PBZ260" s="33"/>
      <c r="PCA260" s="33"/>
      <c r="PCB260" s="33"/>
      <c r="PCC260" s="33"/>
      <c r="PCD260" s="33"/>
      <c r="PCE260" s="33"/>
      <c r="PCF260" s="35"/>
      <c r="PCG260" s="33"/>
      <c r="PCH260" s="33"/>
      <c r="PCI260" s="33"/>
      <c r="PCJ260" s="33"/>
      <c r="PCK260" s="33"/>
      <c r="PCL260" s="33"/>
      <c r="PCM260" s="33"/>
      <c r="PCN260" s="33"/>
      <c r="PCO260" s="33"/>
      <c r="PCP260" s="33"/>
      <c r="PCQ260" s="33"/>
      <c r="PCR260" s="33"/>
      <c r="PCS260" s="33"/>
      <c r="PCT260" s="33"/>
      <c r="PCU260" s="33"/>
      <c r="PCV260" s="33"/>
      <c r="PCW260" s="33"/>
      <c r="PCX260" s="33"/>
      <c r="PCY260" s="33"/>
      <c r="PCZ260" s="35"/>
      <c r="PDA260" s="33"/>
      <c r="PDB260" s="33"/>
      <c r="PDC260" s="33"/>
      <c r="PDD260" s="33"/>
      <c r="PDE260" s="33"/>
      <c r="PDF260" s="33"/>
      <c r="PDG260" s="33"/>
      <c r="PDH260" s="33"/>
      <c r="PDI260" s="33"/>
      <c r="PDJ260" s="33"/>
      <c r="PDK260" s="33"/>
      <c r="PDL260" s="33"/>
      <c r="PDM260" s="33"/>
      <c r="PDN260" s="33"/>
      <c r="PDO260" s="33"/>
      <c r="PDP260" s="33"/>
      <c r="PDQ260" s="33"/>
      <c r="PDR260" s="33"/>
      <c r="PDS260" s="33"/>
      <c r="PDT260" s="35"/>
      <c r="PDU260" s="33"/>
      <c r="PDV260" s="33"/>
      <c r="PDW260" s="33"/>
      <c r="PDX260" s="33"/>
      <c r="PDY260" s="33"/>
      <c r="PDZ260" s="33"/>
      <c r="PEA260" s="33"/>
      <c r="PEB260" s="33"/>
      <c r="PEC260" s="33"/>
      <c r="PED260" s="33"/>
      <c r="PEE260" s="33"/>
      <c r="PEF260" s="33"/>
      <c r="PEG260" s="33"/>
      <c r="PEH260" s="33"/>
      <c r="PEI260" s="33"/>
      <c r="PEJ260" s="33"/>
      <c r="PEK260" s="33"/>
      <c r="PEL260" s="33"/>
      <c r="PEM260" s="33"/>
      <c r="PEN260" s="35"/>
      <c r="PEO260" s="33"/>
      <c r="PEP260" s="33"/>
      <c r="PEQ260" s="33"/>
      <c r="PER260" s="33"/>
      <c r="PES260" s="33"/>
      <c r="PET260" s="33"/>
      <c r="PEU260" s="33"/>
      <c r="PEV260" s="33"/>
      <c r="PEW260" s="33"/>
      <c r="PEX260" s="33"/>
      <c r="PEY260" s="33"/>
      <c r="PEZ260" s="33"/>
      <c r="PFA260" s="33"/>
      <c r="PFB260" s="33"/>
      <c r="PFC260" s="33"/>
      <c r="PFD260" s="33"/>
      <c r="PFE260" s="33"/>
      <c r="PFF260" s="33"/>
      <c r="PFG260" s="33"/>
      <c r="PFH260" s="35"/>
      <c r="PFI260" s="33"/>
      <c r="PFJ260" s="33"/>
      <c r="PFK260" s="33"/>
      <c r="PFL260" s="33"/>
      <c r="PFM260" s="33"/>
      <c r="PFN260" s="33"/>
      <c r="PFO260" s="33"/>
      <c r="PFP260" s="33"/>
      <c r="PFQ260" s="33"/>
      <c r="PFR260" s="33"/>
      <c r="PFS260" s="33"/>
      <c r="PFT260" s="33"/>
      <c r="PFU260" s="33"/>
      <c r="PFV260" s="33"/>
      <c r="PFW260" s="33"/>
      <c r="PFX260" s="33"/>
      <c r="PFY260" s="33"/>
      <c r="PFZ260" s="33"/>
      <c r="PGA260" s="33"/>
      <c r="PGB260" s="35"/>
      <c r="PGC260" s="33"/>
      <c r="PGD260" s="33"/>
      <c r="PGE260" s="33"/>
      <c r="PGF260" s="33"/>
      <c r="PGG260" s="33"/>
      <c r="PGH260" s="33"/>
      <c r="PGI260" s="33"/>
      <c r="PGJ260" s="33"/>
      <c r="PGK260" s="33"/>
      <c r="PGL260" s="33"/>
      <c r="PGM260" s="33"/>
      <c r="PGN260" s="33"/>
      <c r="PGO260" s="33"/>
      <c r="PGP260" s="33"/>
      <c r="PGQ260" s="33"/>
      <c r="PGR260" s="33"/>
      <c r="PGS260" s="33"/>
      <c r="PGT260" s="33"/>
      <c r="PGU260" s="33"/>
      <c r="PGV260" s="35"/>
      <c r="PGW260" s="33"/>
      <c r="PGX260" s="33"/>
      <c r="PGY260" s="33"/>
      <c r="PGZ260" s="33"/>
      <c r="PHA260" s="33"/>
      <c r="PHB260" s="33"/>
      <c r="PHC260" s="33"/>
      <c r="PHD260" s="33"/>
      <c r="PHE260" s="33"/>
      <c r="PHF260" s="33"/>
      <c r="PHG260" s="33"/>
      <c r="PHH260" s="33"/>
      <c r="PHI260" s="33"/>
      <c r="PHJ260" s="33"/>
      <c r="PHK260" s="33"/>
      <c r="PHL260" s="33"/>
      <c r="PHM260" s="33"/>
      <c r="PHN260" s="33"/>
      <c r="PHO260" s="33"/>
      <c r="PHP260" s="35"/>
      <c r="PHQ260" s="33"/>
      <c r="PHR260" s="33"/>
      <c r="PHS260" s="33"/>
      <c r="PHT260" s="33"/>
      <c r="PHU260" s="33"/>
      <c r="PHV260" s="33"/>
      <c r="PHW260" s="33"/>
      <c r="PHX260" s="33"/>
      <c r="PHY260" s="33"/>
      <c r="PHZ260" s="33"/>
      <c r="PIA260" s="33"/>
      <c r="PIB260" s="33"/>
      <c r="PIC260" s="33"/>
      <c r="PID260" s="33"/>
      <c r="PIE260" s="33"/>
      <c r="PIF260" s="33"/>
      <c r="PIG260" s="33"/>
      <c r="PIH260" s="33"/>
      <c r="PII260" s="33"/>
      <c r="PIJ260" s="35"/>
      <c r="PIK260" s="33"/>
      <c r="PIL260" s="33"/>
      <c r="PIM260" s="33"/>
      <c r="PIN260" s="33"/>
      <c r="PIO260" s="33"/>
      <c r="PIP260" s="33"/>
      <c r="PIQ260" s="33"/>
      <c r="PIR260" s="33"/>
      <c r="PIS260" s="33"/>
      <c r="PIT260" s="33"/>
      <c r="PIU260" s="33"/>
      <c r="PIV260" s="33"/>
      <c r="PIW260" s="33"/>
      <c r="PIX260" s="33"/>
      <c r="PIY260" s="33"/>
      <c r="PIZ260" s="33"/>
      <c r="PJA260" s="33"/>
      <c r="PJB260" s="33"/>
      <c r="PJC260" s="33"/>
      <c r="PJD260" s="35"/>
      <c r="PJE260" s="33"/>
      <c r="PJF260" s="33"/>
      <c r="PJG260" s="33"/>
      <c r="PJH260" s="33"/>
      <c r="PJI260" s="33"/>
      <c r="PJJ260" s="33"/>
      <c r="PJK260" s="33"/>
      <c r="PJL260" s="33"/>
      <c r="PJM260" s="33"/>
      <c r="PJN260" s="33"/>
      <c r="PJO260" s="33"/>
      <c r="PJP260" s="33"/>
      <c r="PJQ260" s="33"/>
      <c r="PJR260" s="33"/>
      <c r="PJS260" s="33"/>
      <c r="PJT260" s="33"/>
      <c r="PJU260" s="33"/>
      <c r="PJV260" s="33"/>
      <c r="PJW260" s="33"/>
      <c r="PJX260" s="35"/>
      <c r="PJY260" s="33"/>
      <c r="PJZ260" s="33"/>
      <c r="PKA260" s="33"/>
      <c r="PKB260" s="33"/>
      <c r="PKC260" s="33"/>
      <c r="PKD260" s="33"/>
      <c r="PKE260" s="33"/>
      <c r="PKF260" s="33"/>
      <c r="PKG260" s="33"/>
      <c r="PKH260" s="33"/>
      <c r="PKI260" s="33"/>
      <c r="PKJ260" s="33"/>
      <c r="PKK260" s="33"/>
      <c r="PKL260" s="33"/>
      <c r="PKM260" s="33"/>
      <c r="PKN260" s="33"/>
      <c r="PKO260" s="33"/>
      <c r="PKP260" s="33"/>
      <c r="PKQ260" s="33"/>
      <c r="PKR260" s="35"/>
      <c r="PKS260" s="33"/>
      <c r="PKT260" s="33"/>
      <c r="PKU260" s="33"/>
      <c r="PKV260" s="33"/>
      <c r="PKW260" s="33"/>
      <c r="PKX260" s="33"/>
      <c r="PKY260" s="33"/>
      <c r="PKZ260" s="33"/>
      <c r="PLA260" s="33"/>
      <c r="PLB260" s="33"/>
      <c r="PLC260" s="33"/>
      <c r="PLD260" s="33"/>
      <c r="PLE260" s="33"/>
      <c r="PLF260" s="33"/>
      <c r="PLG260" s="33"/>
      <c r="PLH260" s="33"/>
      <c r="PLI260" s="33"/>
      <c r="PLJ260" s="33"/>
      <c r="PLK260" s="33"/>
      <c r="PLL260" s="35"/>
      <c r="PLM260" s="33"/>
      <c r="PLN260" s="33"/>
      <c r="PLO260" s="33"/>
      <c r="PLP260" s="33"/>
      <c r="PLQ260" s="33"/>
      <c r="PLR260" s="33"/>
      <c r="PLS260" s="33"/>
      <c r="PLT260" s="33"/>
      <c r="PLU260" s="33"/>
      <c r="PLV260" s="33"/>
      <c r="PLW260" s="33"/>
      <c r="PLX260" s="33"/>
      <c r="PLY260" s="33"/>
      <c r="PLZ260" s="33"/>
      <c r="PMA260" s="33"/>
      <c r="PMB260" s="33"/>
      <c r="PMC260" s="33"/>
      <c r="PMD260" s="33"/>
      <c r="PME260" s="33"/>
      <c r="PMF260" s="35"/>
      <c r="PMG260" s="33"/>
      <c r="PMH260" s="33"/>
      <c r="PMI260" s="33"/>
      <c r="PMJ260" s="33"/>
      <c r="PMK260" s="33"/>
      <c r="PML260" s="33"/>
      <c r="PMM260" s="33"/>
      <c r="PMN260" s="33"/>
      <c r="PMO260" s="33"/>
      <c r="PMP260" s="33"/>
      <c r="PMQ260" s="33"/>
      <c r="PMR260" s="33"/>
      <c r="PMS260" s="33"/>
      <c r="PMT260" s="33"/>
      <c r="PMU260" s="33"/>
      <c r="PMV260" s="33"/>
      <c r="PMW260" s="33"/>
      <c r="PMX260" s="33"/>
      <c r="PMY260" s="33"/>
      <c r="PMZ260" s="35"/>
      <c r="PNA260" s="33"/>
      <c r="PNB260" s="33"/>
      <c r="PNC260" s="33"/>
      <c r="PND260" s="33"/>
      <c r="PNE260" s="33"/>
      <c r="PNF260" s="33"/>
      <c r="PNG260" s="33"/>
      <c r="PNH260" s="33"/>
      <c r="PNI260" s="33"/>
      <c r="PNJ260" s="33"/>
      <c r="PNK260" s="33"/>
      <c r="PNL260" s="33"/>
      <c r="PNM260" s="33"/>
      <c r="PNN260" s="33"/>
      <c r="PNO260" s="33"/>
      <c r="PNP260" s="33"/>
      <c r="PNQ260" s="33"/>
      <c r="PNR260" s="33"/>
      <c r="PNS260" s="33"/>
      <c r="PNT260" s="35"/>
      <c r="PNU260" s="33"/>
      <c r="PNV260" s="33"/>
      <c r="PNW260" s="33"/>
      <c r="PNX260" s="33"/>
      <c r="PNY260" s="33"/>
      <c r="PNZ260" s="33"/>
      <c r="POA260" s="33"/>
      <c r="POB260" s="33"/>
      <c r="POC260" s="33"/>
      <c r="POD260" s="33"/>
      <c r="POE260" s="33"/>
      <c r="POF260" s="33"/>
      <c r="POG260" s="33"/>
      <c r="POH260" s="33"/>
      <c r="POI260" s="33"/>
      <c r="POJ260" s="33"/>
      <c r="POK260" s="33"/>
      <c r="POL260" s="33"/>
      <c r="POM260" s="33"/>
      <c r="PON260" s="35"/>
      <c r="POO260" s="33"/>
      <c r="POP260" s="33"/>
      <c r="POQ260" s="33"/>
      <c r="POR260" s="33"/>
      <c r="POS260" s="33"/>
      <c r="POT260" s="33"/>
      <c r="POU260" s="33"/>
      <c r="POV260" s="33"/>
      <c r="POW260" s="33"/>
      <c r="POX260" s="33"/>
      <c r="POY260" s="33"/>
      <c r="POZ260" s="33"/>
      <c r="PPA260" s="33"/>
      <c r="PPB260" s="33"/>
      <c r="PPC260" s="33"/>
      <c r="PPD260" s="33"/>
      <c r="PPE260" s="33"/>
      <c r="PPF260" s="33"/>
      <c r="PPG260" s="33"/>
      <c r="PPH260" s="35"/>
      <c r="PPI260" s="33"/>
      <c r="PPJ260" s="33"/>
      <c r="PPK260" s="33"/>
      <c r="PPL260" s="33"/>
      <c r="PPM260" s="33"/>
      <c r="PPN260" s="33"/>
      <c r="PPO260" s="33"/>
      <c r="PPP260" s="33"/>
      <c r="PPQ260" s="33"/>
      <c r="PPR260" s="33"/>
      <c r="PPS260" s="33"/>
      <c r="PPT260" s="33"/>
      <c r="PPU260" s="33"/>
      <c r="PPV260" s="33"/>
      <c r="PPW260" s="33"/>
      <c r="PPX260" s="33"/>
      <c r="PPY260" s="33"/>
      <c r="PPZ260" s="33"/>
      <c r="PQA260" s="33"/>
      <c r="PQB260" s="35"/>
      <c r="PQC260" s="33"/>
      <c r="PQD260" s="33"/>
      <c r="PQE260" s="33"/>
      <c r="PQF260" s="33"/>
      <c r="PQG260" s="33"/>
      <c r="PQH260" s="33"/>
      <c r="PQI260" s="33"/>
      <c r="PQJ260" s="33"/>
      <c r="PQK260" s="33"/>
      <c r="PQL260" s="33"/>
      <c r="PQM260" s="33"/>
      <c r="PQN260" s="33"/>
      <c r="PQO260" s="33"/>
      <c r="PQP260" s="33"/>
      <c r="PQQ260" s="33"/>
      <c r="PQR260" s="33"/>
      <c r="PQS260" s="33"/>
      <c r="PQT260" s="33"/>
      <c r="PQU260" s="33"/>
      <c r="PQV260" s="35"/>
      <c r="PQW260" s="33"/>
      <c r="PQX260" s="33"/>
      <c r="PQY260" s="33"/>
      <c r="PQZ260" s="33"/>
      <c r="PRA260" s="33"/>
      <c r="PRB260" s="33"/>
      <c r="PRC260" s="33"/>
      <c r="PRD260" s="33"/>
      <c r="PRE260" s="33"/>
      <c r="PRF260" s="33"/>
      <c r="PRG260" s="33"/>
      <c r="PRH260" s="33"/>
      <c r="PRI260" s="33"/>
      <c r="PRJ260" s="33"/>
      <c r="PRK260" s="33"/>
      <c r="PRL260" s="33"/>
      <c r="PRM260" s="33"/>
      <c r="PRN260" s="33"/>
      <c r="PRO260" s="33"/>
      <c r="PRP260" s="35"/>
      <c r="PRQ260" s="33"/>
      <c r="PRR260" s="33"/>
      <c r="PRS260" s="33"/>
      <c r="PRT260" s="33"/>
      <c r="PRU260" s="33"/>
      <c r="PRV260" s="33"/>
      <c r="PRW260" s="33"/>
      <c r="PRX260" s="33"/>
      <c r="PRY260" s="33"/>
      <c r="PRZ260" s="33"/>
      <c r="PSA260" s="33"/>
      <c r="PSB260" s="33"/>
      <c r="PSC260" s="33"/>
      <c r="PSD260" s="33"/>
      <c r="PSE260" s="33"/>
      <c r="PSF260" s="33"/>
      <c r="PSG260" s="33"/>
      <c r="PSH260" s="33"/>
      <c r="PSI260" s="33"/>
      <c r="PSJ260" s="35"/>
      <c r="PSK260" s="33"/>
      <c r="PSL260" s="33"/>
      <c r="PSM260" s="33"/>
      <c r="PSN260" s="33"/>
      <c r="PSO260" s="33"/>
      <c r="PSP260" s="33"/>
      <c r="PSQ260" s="33"/>
      <c r="PSR260" s="33"/>
      <c r="PSS260" s="33"/>
      <c r="PST260" s="33"/>
      <c r="PSU260" s="33"/>
      <c r="PSV260" s="33"/>
      <c r="PSW260" s="33"/>
      <c r="PSX260" s="33"/>
      <c r="PSY260" s="33"/>
      <c r="PSZ260" s="33"/>
      <c r="PTA260" s="33"/>
      <c r="PTB260" s="33"/>
      <c r="PTC260" s="33"/>
      <c r="PTD260" s="35"/>
      <c r="PTE260" s="33"/>
      <c r="PTF260" s="33"/>
      <c r="PTG260" s="33"/>
      <c r="PTH260" s="33"/>
      <c r="PTI260" s="33"/>
      <c r="PTJ260" s="33"/>
      <c r="PTK260" s="33"/>
      <c r="PTL260" s="33"/>
      <c r="PTM260" s="33"/>
      <c r="PTN260" s="33"/>
      <c r="PTO260" s="33"/>
      <c r="PTP260" s="33"/>
      <c r="PTQ260" s="33"/>
      <c r="PTR260" s="33"/>
      <c r="PTS260" s="33"/>
      <c r="PTT260" s="33"/>
      <c r="PTU260" s="33"/>
      <c r="PTV260" s="33"/>
      <c r="PTW260" s="33"/>
      <c r="PTX260" s="35"/>
      <c r="PTY260" s="33"/>
      <c r="PTZ260" s="33"/>
      <c r="PUA260" s="33"/>
      <c r="PUB260" s="33"/>
      <c r="PUC260" s="33"/>
      <c r="PUD260" s="33"/>
      <c r="PUE260" s="33"/>
      <c r="PUF260" s="33"/>
      <c r="PUG260" s="33"/>
      <c r="PUH260" s="33"/>
      <c r="PUI260" s="33"/>
      <c r="PUJ260" s="33"/>
      <c r="PUK260" s="33"/>
      <c r="PUL260" s="33"/>
      <c r="PUM260" s="33"/>
      <c r="PUN260" s="33"/>
      <c r="PUO260" s="33"/>
      <c r="PUP260" s="33"/>
      <c r="PUQ260" s="33"/>
      <c r="PUR260" s="35"/>
      <c r="PUS260" s="33"/>
      <c r="PUT260" s="33"/>
      <c r="PUU260" s="33"/>
      <c r="PUV260" s="33"/>
      <c r="PUW260" s="33"/>
      <c r="PUX260" s="33"/>
      <c r="PUY260" s="33"/>
      <c r="PUZ260" s="33"/>
      <c r="PVA260" s="33"/>
      <c r="PVB260" s="33"/>
      <c r="PVC260" s="33"/>
      <c r="PVD260" s="33"/>
      <c r="PVE260" s="33"/>
      <c r="PVF260" s="33"/>
      <c r="PVG260" s="33"/>
      <c r="PVH260" s="33"/>
      <c r="PVI260" s="33"/>
      <c r="PVJ260" s="33"/>
      <c r="PVK260" s="33"/>
      <c r="PVL260" s="35"/>
      <c r="PVM260" s="33"/>
      <c r="PVN260" s="33"/>
      <c r="PVO260" s="33"/>
      <c r="PVP260" s="33"/>
      <c r="PVQ260" s="33"/>
      <c r="PVR260" s="33"/>
      <c r="PVS260" s="33"/>
      <c r="PVT260" s="33"/>
      <c r="PVU260" s="33"/>
      <c r="PVV260" s="33"/>
      <c r="PVW260" s="33"/>
      <c r="PVX260" s="33"/>
      <c r="PVY260" s="33"/>
      <c r="PVZ260" s="33"/>
      <c r="PWA260" s="33"/>
      <c r="PWB260" s="33"/>
      <c r="PWC260" s="33"/>
      <c r="PWD260" s="33"/>
      <c r="PWE260" s="33"/>
      <c r="PWF260" s="35"/>
      <c r="PWG260" s="33"/>
      <c r="PWH260" s="33"/>
      <c r="PWI260" s="33"/>
      <c r="PWJ260" s="33"/>
      <c r="PWK260" s="33"/>
      <c r="PWL260" s="33"/>
      <c r="PWM260" s="33"/>
      <c r="PWN260" s="33"/>
      <c r="PWO260" s="33"/>
      <c r="PWP260" s="33"/>
      <c r="PWQ260" s="33"/>
      <c r="PWR260" s="33"/>
      <c r="PWS260" s="33"/>
      <c r="PWT260" s="33"/>
      <c r="PWU260" s="33"/>
      <c r="PWV260" s="33"/>
      <c r="PWW260" s="33"/>
      <c r="PWX260" s="33"/>
      <c r="PWY260" s="33"/>
      <c r="PWZ260" s="35"/>
      <c r="PXA260" s="33"/>
      <c r="PXB260" s="33"/>
      <c r="PXC260" s="33"/>
      <c r="PXD260" s="33"/>
      <c r="PXE260" s="33"/>
      <c r="PXF260" s="33"/>
      <c r="PXG260" s="33"/>
      <c r="PXH260" s="33"/>
      <c r="PXI260" s="33"/>
      <c r="PXJ260" s="33"/>
      <c r="PXK260" s="33"/>
      <c r="PXL260" s="33"/>
      <c r="PXM260" s="33"/>
      <c r="PXN260" s="33"/>
      <c r="PXO260" s="33"/>
      <c r="PXP260" s="33"/>
      <c r="PXQ260" s="33"/>
      <c r="PXR260" s="33"/>
      <c r="PXS260" s="33"/>
      <c r="PXT260" s="35"/>
      <c r="PXU260" s="33"/>
      <c r="PXV260" s="33"/>
      <c r="PXW260" s="33"/>
      <c r="PXX260" s="33"/>
      <c r="PXY260" s="33"/>
      <c r="PXZ260" s="33"/>
      <c r="PYA260" s="33"/>
      <c r="PYB260" s="33"/>
      <c r="PYC260" s="33"/>
      <c r="PYD260" s="33"/>
      <c r="PYE260" s="33"/>
      <c r="PYF260" s="33"/>
      <c r="PYG260" s="33"/>
      <c r="PYH260" s="33"/>
      <c r="PYI260" s="33"/>
      <c r="PYJ260" s="33"/>
      <c r="PYK260" s="33"/>
      <c r="PYL260" s="33"/>
      <c r="PYM260" s="33"/>
      <c r="PYN260" s="35"/>
      <c r="PYO260" s="33"/>
      <c r="PYP260" s="33"/>
      <c r="PYQ260" s="33"/>
      <c r="PYR260" s="33"/>
      <c r="PYS260" s="33"/>
      <c r="PYT260" s="33"/>
      <c r="PYU260" s="33"/>
      <c r="PYV260" s="33"/>
      <c r="PYW260" s="33"/>
      <c r="PYX260" s="33"/>
      <c r="PYY260" s="33"/>
      <c r="PYZ260" s="33"/>
      <c r="PZA260" s="33"/>
      <c r="PZB260" s="33"/>
      <c r="PZC260" s="33"/>
      <c r="PZD260" s="33"/>
      <c r="PZE260" s="33"/>
      <c r="PZF260" s="33"/>
      <c r="PZG260" s="33"/>
      <c r="PZH260" s="35"/>
      <c r="PZI260" s="33"/>
      <c r="PZJ260" s="33"/>
      <c r="PZK260" s="33"/>
      <c r="PZL260" s="33"/>
      <c r="PZM260" s="33"/>
      <c r="PZN260" s="33"/>
      <c r="PZO260" s="33"/>
      <c r="PZP260" s="33"/>
      <c r="PZQ260" s="33"/>
      <c r="PZR260" s="33"/>
      <c r="PZS260" s="33"/>
      <c r="PZT260" s="33"/>
      <c r="PZU260" s="33"/>
      <c r="PZV260" s="33"/>
      <c r="PZW260" s="33"/>
      <c r="PZX260" s="33"/>
      <c r="PZY260" s="33"/>
      <c r="PZZ260" s="33"/>
      <c r="QAA260" s="33"/>
      <c r="QAB260" s="35"/>
      <c r="QAC260" s="33"/>
      <c r="QAD260" s="33"/>
      <c r="QAE260" s="33"/>
      <c r="QAF260" s="33"/>
      <c r="QAG260" s="33"/>
      <c r="QAH260" s="33"/>
      <c r="QAI260" s="33"/>
      <c r="QAJ260" s="33"/>
      <c r="QAK260" s="33"/>
      <c r="QAL260" s="33"/>
      <c r="QAM260" s="33"/>
      <c r="QAN260" s="33"/>
      <c r="QAO260" s="33"/>
      <c r="QAP260" s="33"/>
      <c r="QAQ260" s="33"/>
      <c r="QAR260" s="33"/>
      <c r="QAS260" s="33"/>
      <c r="QAT260" s="33"/>
      <c r="QAU260" s="33"/>
      <c r="QAV260" s="35"/>
      <c r="QAW260" s="33"/>
      <c r="QAX260" s="33"/>
      <c r="QAY260" s="33"/>
      <c r="QAZ260" s="33"/>
      <c r="QBA260" s="33"/>
      <c r="QBB260" s="33"/>
      <c r="QBC260" s="33"/>
      <c r="QBD260" s="33"/>
      <c r="QBE260" s="33"/>
      <c r="QBF260" s="33"/>
      <c r="QBG260" s="33"/>
      <c r="QBH260" s="33"/>
      <c r="QBI260" s="33"/>
      <c r="QBJ260" s="33"/>
      <c r="QBK260" s="33"/>
      <c r="QBL260" s="33"/>
      <c r="QBM260" s="33"/>
      <c r="QBN260" s="33"/>
      <c r="QBO260" s="33"/>
      <c r="QBP260" s="35"/>
      <c r="QBQ260" s="33"/>
      <c r="QBR260" s="33"/>
      <c r="QBS260" s="33"/>
      <c r="QBT260" s="33"/>
      <c r="QBU260" s="33"/>
      <c r="QBV260" s="33"/>
      <c r="QBW260" s="33"/>
      <c r="QBX260" s="33"/>
      <c r="QBY260" s="33"/>
      <c r="QBZ260" s="33"/>
      <c r="QCA260" s="33"/>
      <c r="QCB260" s="33"/>
      <c r="QCC260" s="33"/>
      <c r="QCD260" s="33"/>
      <c r="QCE260" s="33"/>
      <c r="QCF260" s="33"/>
      <c r="QCG260" s="33"/>
      <c r="QCH260" s="33"/>
      <c r="QCI260" s="33"/>
      <c r="QCJ260" s="35"/>
      <c r="QCK260" s="33"/>
      <c r="QCL260" s="33"/>
      <c r="QCM260" s="33"/>
      <c r="QCN260" s="33"/>
      <c r="QCO260" s="33"/>
      <c r="QCP260" s="33"/>
      <c r="QCQ260" s="33"/>
      <c r="QCR260" s="33"/>
      <c r="QCS260" s="33"/>
      <c r="QCT260" s="33"/>
      <c r="QCU260" s="33"/>
      <c r="QCV260" s="33"/>
      <c r="QCW260" s="33"/>
      <c r="QCX260" s="33"/>
      <c r="QCY260" s="33"/>
      <c r="QCZ260" s="33"/>
      <c r="QDA260" s="33"/>
      <c r="QDB260" s="33"/>
      <c r="QDC260" s="33"/>
      <c r="QDD260" s="35"/>
      <c r="QDE260" s="33"/>
      <c r="QDF260" s="33"/>
      <c r="QDG260" s="33"/>
      <c r="QDH260" s="33"/>
      <c r="QDI260" s="33"/>
      <c r="QDJ260" s="33"/>
      <c r="QDK260" s="33"/>
      <c r="QDL260" s="33"/>
      <c r="QDM260" s="33"/>
      <c r="QDN260" s="33"/>
      <c r="QDO260" s="33"/>
      <c r="QDP260" s="33"/>
      <c r="QDQ260" s="33"/>
      <c r="QDR260" s="33"/>
      <c r="QDS260" s="33"/>
      <c r="QDT260" s="33"/>
      <c r="QDU260" s="33"/>
      <c r="QDV260" s="33"/>
      <c r="QDW260" s="33"/>
      <c r="QDX260" s="35"/>
      <c r="QDY260" s="33"/>
      <c r="QDZ260" s="33"/>
      <c r="QEA260" s="33"/>
      <c r="QEB260" s="33"/>
      <c r="QEC260" s="33"/>
      <c r="QED260" s="33"/>
      <c r="QEE260" s="33"/>
      <c r="QEF260" s="33"/>
      <c r="QEG260" s="33"/>
      <c r="QEH260" s="33"/>
      <c r="QEI260" s="33"/>
      <c r="QEJ260" s="33"/>
      <c r="QEK260" s="33"/>
      <c r="QEL260" s="33"/>
      <c r="QEM260" s="33"/>
      <c r="QEN260" s="33"/>
      <c r="QEO260" s="33"/>
      <c r="QEP260" s="33"/>
      <c r="QEQ260" s="33"/>
      <c r="QER260" s="35"/>
      <c r="QES260" s="33"/>
      <c r="QET260" s="33"/>
      <c r="QEU260" s="33"/>
      <c r="QEV260" s="33"/>
      <c r="QEW260" s="33"/>
      <c r="QEX260" s="33"/>
      <c r="QEY260" s="33"/>
      <c r="QEZ260" s="33"/>
      <c r="QFA260" s="33"/>
      <c r="QFB260" s="33"/>
      <c r="QFC260" s="33"/>
      <c r="QFD260" s="33"/>
      <c r="QFE260" s="33"/>
      <c r="QFF260" s="33"/>
      <c r="QFG260" s="33"/>
      <c r="QFH260" s="33"/>
      <c r="QFI260" s="33"/>
      <c r="QFJ260" s="33"/>
      <c r="QFK260" s="33"/>
      <c r="QFL260" s="35"/>
      <c r="QFM260" s="33"/>
      <c r="QFN260" s="33"/>
      <c r="QFO260" s="33"/>
      <c r="QFP260" s="33"/>
      <c r="QFQ260" s="33"/>
      <c r="QFR260" s="33"/>
      <c r="QFS260" s="33"/>
      <c r="QFT260" s="33"/>
      <c r="QFU260" s="33"/>
      <c r="QFV260" s="33"/>
      <c r="QFW260" s="33"/>
      <c r="QFX260" s="33"/>
      <c r="QFY260" s="33"/>
      <c r="QFZ260" s="33"/>
      <c r="QGA260" s="33"/>
      <c r="QGB260" s="33"/>
      <c r="QGC260" s="33"/>
      <c r="QGD260" s="33"/>
      <c r="QGE260" s="33"/>
      <c r="QGF260" s="35"/>
      <c r="QGG260" s="33"/>
      <c r="QGH260" s="33"/>
      <c r="QGI260" s="33"/>
      <c r="QGJ260" s="33"/>
      <c r="QGK260" s="33"/>
      <c r="QGL260" s="33"/>
      <c r="QGM260" s="33"/>
      <c r="QGN260" s="33"/>
      <c r="QGO260" s="33"/>
      <c r="QGP260" s="33"/>
      <c r="QGQ260" s="33"/>
      <c r="QGR260" s="33"/>
      <c r="QGS260" s="33"/>
      <c r="QGT260" s="33"/>
      <c r="QGU260" s="33"/>
      <c r="QGV260" s="33"/>
      <c r="QGW260" s="33"/>
      <c r="QGX260" s="33"/>
      <c r="QGY260" s="33"/>
      <c r="QGZ260" s="35"/>
      <c r="QHA260" s="33"/>
      <c r="QHB260" s="33"/>
      <c r="QHC260" s="33"/>
      <c r="QHD260" s="33"/>
      <c r="QHE260" s="33"/>
      <c r="QHF260" s="33"/>
      <c r="QHG260" s="33"/>
      <c r="QHH260" s="33"/>
      <c r="QHI260" s="33"/>
      <c r="QHJ260" s="33"/>
      <c r="QHK260" s="33"/>
      <c r="QHL260" s="33"/>
      <c r="QHM260" s="33"/>
      <c r="QHN260" s="33"/>
      <c r="QHO260" s="33"/>
      <c r="QHP260" s="33"/>
      <c r="QHQ260" s="33"/>
      <c r="QHR260" s="33"/>
      <c r="QHS260" s="33"/>
      <c r="QHT260" s="35"/>
      <c r="QHU260" s="33"/>
      <c r="QHV260" s="33"/>
      <c r="QHW260" s="33"/>
      <c r="QHX260" s="33"/>
      <c r="QHY260" s="33"/>
      <c r="QHZ260" s="33"/>
      <c r="QIA260" s="33"/>
      <c r="QIB260" s="33"/>
      <c r="QIC260" s="33"/>
      <c r="QID260" s="33"/>
      <c r="QIE260" s="33"/>
      <c r="QIF260" s="33"/>
      <c r="QIG260" s="33"/>
      <c r="QIH260" s="33"/>
      <c r="QII260" s="33"/>
      <c r="QIJ260" s="33"/>
      <c r="QIK260" s="33"/>
      <c r="QIL260" s="33"/>
      <c r="QIM260" s="33"/>
      <c r="QIN260" s="35"/>
      <c r="QIO260" s="33"/>
      <c r="QIP260" s="33"/>
      <c r="QIQ260" s="33"/>
      <c r="QIR260" s="33"/>
      <c r="QIS260" s="33"/>
      <c r="QIT260" s="33"/>
      <c r="QIU260" s="33"/>
      <c r="QIV260" s="33"/>
      <c r="QIW260" s="33"/>
      <c r="QIX260" s="33"/>
      <c r="QIY260" s="33"/>
      <c r="QIZ260" s="33"/>
      <c r="QJA260" s="33"/>
      <c r="QJB260" s="33"/>
      <c r="QJC260" s="33"/>
      <c r="QJD260" s="33"/>
      <c r="QJE260" s="33"/>
      <c r="QJF260" s="33"/>
      <c r="QJG260" s="33"/>
      <c r="QJH260" s="35"/>
      <c r="QJI260" s="33"/>
      <c r="QJJ260" s="33"/>
      <c r="QJK260" s="33"/>
      <c r="QJL260" s="33"/>
      <c r="QJM260" s="33"/>
      <c r="QJN260" s="33"/>
      <c r="QJO260" s="33"/>
      <c r="QJP260" s="33"/>
      <c r="QJQ260" s="33"/>
      <c r="QJR260" s="33"/>
      <c r="QJS260" s="33"/>
      <c r="QJT260" s="33"/>
      <c r="QJU260" s="33"/>
      <c r="QJV260" s="33"/>
      <c r="QJW260" s="33"/>
      <c r="QJX260" s="33"/>
      <c r="QJY260" s="33"/>
      <c r="QJZ260" s="33"/>
      <c r="QKA260" s="33"/>
      <c r="QKB260" s="35"/>
      <c r="QKC260" s="33"/>
      <c r="QKD260" s="33"/>
      <c r="QKE260" s="33"/>
      <c r="QKF260" s="33"/>
      <c r="QKG260" s="33"/>
      <c r="QKH260" s="33"/>
      <c r="QKI260" s="33"/>
      <c r="QKJ260" s="33"/>
      <c r="QKK260" s="33"/>
      <c r="QKL260" s="33"/>
      <c r="QKM260" s="33"/>
      <c r="QKN260" s="33"/>
      <c r="QKO260" s="33"/>
      <c r="QKP260" s="33"/>
      <c r="QKQ260" s="33"/>
      <c r="QKR260" s="33"/>
      <c r="QKS260" s="33"/>
      <c r="QKT260" s="33"/>
      <c r="QKU260" s="33"/>
      <c r="QKV260" s="35"/>
      <c r="QKW260" s="33"/>
      <c r="QKX260" s="33"/>
      <c r="QKY260" s="33"/>
      <c r="QKZ260" s="33"/>
      <c r="QLA260" s="33"/>
      <c r="QLB260" s="33"/>
      <c r="QLC260" s="33"/>
      <c r="QLD260" s="33"/>
      <c r="QLE260" s="33"/>
      <c r="QLF260" s="33"/>
      <c r="QLG260" s="33"/>
      <c r="QLH260" s="33"/>
      <c r="QLI260" s="33"/>
      <c r="QLJ260" s="33"/>
      <c r="QLK260" s="33"/>
      <c r="QLL260" s="33"/>
      <c r="QLM260" s="33"/>
      <c r="QLN260" s="33"/>
      <c r="QLO260" s="33"/>
      <c r="QLP260" s="35"/>
      <c r="QLQ260" s="33"/>
      <c r="QLR260" s="33"/>
      <c r="QLS260" s="33"/>
      <c r="QLT260" s="33"/>
      <c r="QLU260" s="33"/>
      <c r="QLV260" s="33"/>
      <c r="QLW260" s="33"/>
      <c r="QLX260" s="33"/>
      <c r="QLY260" s="33"/>
      <c r="QLZ260" s="33"/>
      <c r="QMA260" s="33"/>
      <c r="QMB260" s="33"/>
      <c r="QMC260" s="33"/>
      <c r="QMD260" s="33"/>
      <c r="QME260" s="33"/>
      <c r="QMF260" s="33"/>
      <c r="QMG260" s="33"/>
      <c r="QMH260" s="33"/>
      <c r="QMI260" s="33"/>
      <c r="QMJ260" s="35"/>
      <c r="QMK260" s="33"/>
      <c r="QML260" s="33"/>
      <c r="QMM260" s="33"/>
      <c r="QMN260" s="33"/>
      <c r="QMO260" s="33"/>
      <c r="QMP260" s="33"/>
      <c r="QMQ260" s="33"/>
      <c r="QMR260" s="33"/>
      <c r="QMS260" s="33"/>
      <c r="QMT260" s="33"/>
      <c r="QMU260" s="33"/>
      <c r="QMV260" s="33"/>
      <c r="QMW260" s="33"/>
      <c r="QMX260" s="33"/>
      <c r="QMY260" s="33"/>
      <c r="QMZ260" s="33"/>
      <c r="QNA260" s="33"/>
      <c r="QNB260" s="33"/>
      <c r="QNC260" s="33"/>
      <c r="QND260" s="35"/>
      <c r="QNE260" s="33"/>
      <c r="QNF260" s="33"/>
      <c r="QNG260" s="33"/>
      <c r="QNH260" s="33"/>
      <c r="QNI260" s="33"/>
      <c r="QNJ260" s="33"/>
      <c r="QNK260" s="33"/>
      <c r="QNL260" s="33"/>
      <c r="QNM260" s="33"/>
      <c r="QNN260" s="33"/>
      <c r="QNO260" s="33"/>
      <c r="QNP260" s="33"/>
      <c r="QNQ260" s="33"/>
      <c r="QNR260" s="33"/>
      <c r="QNS260" s="33"/>
      <c r="QNT260" s="33"/>
      <c r="QNU260" s="33"/>
      <c r="QNV260" s="33"/>
      <c r="QNW260" s="33"/>
      <c r="QNX260" s="35"/>
      <c r="QNY260" s="33"/>
      <c r="QNZ260" s="33"/>
      <c r="QOA260" s="33"/>
      <c r="QOB260" s="33"/>
      <c r="QOC260" s="33"/>
      <c r="QOD260" s="33"/>
      <c r="QOE260" s="33"/>
      <c r="QOF260" s="33"/>
      <c r="QOG260" s="33"/>
      <c r="QOH260" s="33"/>
      <c r="QOI260" s="33"/>
      <c r="QOJ260" s="33"/>
      <c r="QOK260" s="33"/>
      <c r="QOL260" s="33"/>
      <c r="QOM260" s="33"/>
      <c r="QON260" s="33"/>
      <c r="QOO260" s="33"/>
      <c r="QOP260" s="33"/>
      <c r="QOQ260" s="33"/>
      <c r="QOR260" s="35"/>
      <c r="QOS260" s="33"/>
      <c r="QOT260" s="33"/>
      <c r="QOU260" s="33"/>
      <c r="QOV260" s="33"/>
      <c r="QOW260" s="33"/>
      <c r="QOX260" s="33"/>
      <c r="QOY260" s="33"/>
      <c r="QOZ260" s="33"/>
      <c r="QPA260" s="33"/>
      <c r="QPB260" s="33"/>
      <c r="QPC260" s="33"/>
      <c r="QPD260" s="33"/>
      <c r="QPE260" s="33"/>
      <c r="QPF260" s="33"/>
      <c r="QPG260" s="33"/>
      <c r="QPH260" s="33"/>
      <c r="QPI260" s="33"/>
      <c r="QPJ260" s="33"/>
      <c r="QPK260" s="33"/>
      <c r="QPL260" s="35"/>
      <c r="QPM260" s="33"/>
      <c r="QPN260" s="33"/>
      <c r="QPO260" s="33"/>
      <c r="QPP260" s="33"/>
      <c r="QPQ260" s="33"/>
      <c r="QPR260" s="33"/>
      <c r="QPS260" s="33"/>
      <c r="QPT260" s="33"/>
      <c r="QPU260" s="33"/>
      <c r="QPV260" s="33"/>
      <c r="QPW260" s="33"/>
      <c r="QPX260" s="33"/>
      <c r="QPY260" s="33"/>
      <c r="QPZ260" s="33"/>
      <c r="QQA260" s="33"/>
      <c r="QQB260" s="33"/>
      <c r="QQC260" s="33"/>
      <c r="QQD260" s="33"/>
      <c r="QQE260" s="33"/>
      <c r="QQF260" s="35"/>
      <c r="QQG260" s="33"/>
      <c r="QQH260" s="33"/>
      <c r="QQI260" s="33"/>
      <c r="QQJ260" s="33"/>
      <c r="QQK260" s="33"/>
      <c r="QQL260" s="33"/>
      <c r="QQM260" s="33"/>
      <c r="QQN260" s="33"/>
      <c r="QQO260" s="33"/>
      <c r="QQP260" s="33"/>
      <c r="QQQ260" s="33"/>
      <c r="QQR260" s="33"/>
      <c r="QQS260" s="33"/>
      <c r="QQT260" s="33"/>
      <c r="QQU260" s="33"/>
      <c r="QQV260" s="33"/>
      <c r="QQW260" s="33"/>
      <c r="QQX260" s="33"/>
      <c r="QQY260" s="33"/>
      <c r="QQZ260" s="35"/>
      <c r="QRA260" s="33"/>
      <c r="QRB260" s="33"/>
      <c r="QRC260" s="33"/>
      <c r="QRD260" s="33"/>
      <c r="QRE260" s="33"/>
      <c r="QRF260" s="33"/>
      <c r="QRG260" s="33"/>
      <c r="QRH260" s="33"/>
      <c r="QRI260" s="33"/>
      <c r="QRJ260" s="33"/>
      <c r="QRK260" s="33"/>
      <c r="QRL260" s="33"/>
      <c r="QRM260" s="33"/>
      <c r="QRN260" s="33"/>
      <c r="QRO260" s="33"/>
      <c r="QRP260" s="33"/>
      <c r="QRQ260" s="33"/>
      <c r="QRR260" s="33"/>
      <c r="QRS260" s="33"/>
      <c r="QRT260" s="35"/>
      <c r="QRU260" s="33"/>
      <c r="QRV260" s="33"/>
      <c r="QRW260" s="33"/>
      <c r="QRX260" s="33"/>
      <c r="QRY260" s="33"/>
      <c r="QRZ260" s="33"/>
      <c r="QSA260" s="33"/>
      <c r="QSB260" s="33"/>
      <c r="QSC260" s="33"/>
      <c r="QSD260" s="33"/>
      <c r="QSE260" s="33"/>
      <c r="QSF260" s="33"/>
      <c r="QSG260" s="33"/>
      <c r="QSH260" s="33"/>
      <c r="QSI260" s="33"/>
      <c r="QSJ260" s="33"/>
      <c r="QSK260" s="33"/>
      <c r="QSL260" s="33"/>
      <c r="QSM260" s="33"/>
      <c r="QSN260" s="35"/>
      <c r="QSO260" s="33"/>
      <c r="QSP260" s="33"/>
      <c r="QSQ260" s="33"/>
      <c r="QSR260" s="33"/>
      <c r="QSS260" s="33"/>
      <c r="QST260" s="33"/>
      <c r="QSU260" s="33"/>
      <c r="QSV260" s="33"/>
      <c r="QSW260" s="33"/>
      <c r="QSX260" s="33"/>
      <c r="QSY260" s="33"/>
      <c r="QSZ260" s="33"/>
      <c r="QTA260" s="33"/>
      <c r="QTB260" s="33"/>
      <c r="QTC260" s="33"/>
      <c r="QTD260" s="33"/>
      <c r="QTE260" s="33"/>
      <c r="QTF260" s="33"/>
      <c r="QTG260" s="33"/>
      <c r="QTH260" s="35"/>
      <c r="QTI260" s="33"/>
      <c r="QTJ260" s="33"/>
      <c r="QTK260" s="33"/>
      <c r="QTL260" s="33"/>
      <c r="QTM260" s="33"/>
      <c r="QTN260" s="33"/>
      <c r="QTO260" s="33"/>
      <c r="QTP260" s="33"/>
      <c r="QTQ260" s="33"/>
      <c r="QTR260" s="33"/>
      <c r="QTS260" s="33"/>
      <c r="QTT260" s="33"/>
      <c r="QTU260" s="33"/>
      <c r="QTV260" s="33"/>
      <c r="QTW260" s="33"/>
      <c r="QTX260" s="33"/>
      <c r="QTY260" s="33"/>
      <c r="QTZ260" s="33"/>
      <c r="QUA260" s="33"/>
      <c r="QUB260" s="35"/>
      <c r="QUC260" s="33"/>
      <c r="QUD260" s="33"/>
      <c r="QUE260" s="33"/>
      <c r="QUF260" s="33"/>
      <c r="QUG260" s="33"/>
      <c r="QUH260" s="33"/>
      <c r="QUI260" s="33"/>
      <c r="QUJ260" s="33"/>
      <c r="QUK260" s="33"/>
      <c r="QUL260" s="33"/>
      <c r="QUM260" s="33"/>
      <c r="QUN260" s="33"/>
      <c r="QUO260" s="33"/>
      <c r="QUP260" s="33"/>
      <c r="QUQ260" s="33"/>
      <c r="QUR260" s="33"/>
      <c r="QUS260" s="33"/>
      <c r="QUT260" s="33"/>
      <c r="QUU260" s="33"/>
      <c r="QUV260" s="35"/>
      <c r="QUW260" s="33"/>
      <c r="QUX260" s="33"/>
      <c r="QUY260" s="33"/>
      <c r="QUZ260" s="33"/>
      <c r="QVA260" s="33"/>
      <c r="QVB260" s="33"/>
      <c r="QVC260" s="33"/>
      <c r="QVD260" s="33"/>
      <c r="QVE260" s="33"/>
      <c r="QVF260" s="33"/>
      <c r="QVG260" s="33"/>
      <c r="QVH260" s="33"/>
      <c r="QVI260" s="33"/>
      <c r="QVJ260" s="33"/>
      <c r="QVK260" s="33"/>
      <c r="QVL260" s="33"/>
      <c r="QVM260" s="33"/>
      <c r="QVN260" s="33"/>
      <c r="QVO260" s="33"/>
      <c r="QVP260" s="35"/>
      <c r="QVQ260" s="33"/>
      <c r="QVR260" s="33"/>
      <c r="QVS260" s="33"/>
      <c r="QVT260" s="33"/>
      <c r="QVU260" s="33"/>
      <c r="QVV260" s="33"/>
      <c r="QVW260" s="33"/>
      <c r="QVX260" s="33"/>
      <c r="QVY260" s="33"/>
      <c r="QVZ260" s="33"/>
      <c r="QWA260" s="33"/>
      <c r="QWB260" s="33"/>
      <c r="QWC260" s="33"/>
      <c r="QWD260" s="33"/>
      <c r="QWE260" s="33"/>
      <c r="QWF260" s="33"/>
      <c r="QWG260" s="33"/>
      <c r="QWH260" s="33"/>
      <c r="QWI260" s="33"/>
      <c r="QWJ260" s="35"/>
      <c r="QWK260" s="33"/>
      <c r="QWL260" s="33"/>
      <c r="QWM260" s="33"/>
      <c r="QWN260" s="33"/>
      <c r="QWO260" s="33"/>
      <c r="QWP260" s="33"/>
      <c r="QWQ260" s="33"/>
      <c r="QWR260" s="33"/>
      <c r="QWS260" s="33"/>
      <c r="QWT260" s="33"/>
      <c r="QWU260" s="33"/>
      <c r="QWV260" s="33"/>
      <c r="QWW260" s="33"/>
      <c r="QWX260" s="33"/>
      <c r="QWY260" s="33"/>
      <c r="QWZ260" s="33"/>
      <c r="QXA260" s="33"/>
      <c r="QXB260" s="33"/>
      <c r="QXC260" s="33"/>
      <c r="QXD260" s="35"/>
      <c r="QXE260" s="33"/>
      <c r="QXF260" s="33"/>
      <c r="QXG260" s="33"/>
      <c r="QXH260" s="33"/>
      <c r="QXI260" s="33"/>
      <c r="QXJ260" s="33"/>
      <c r="QXK260" s="33"/>
      <c r="QXL260" s="33"/>
      <c r="QXM260" s="33"/>
      <c r="QXN260" s="33"/>
      <c r="QXO260" s="33"/>
      <c r="QXP260" s="33"/>
      <c r="QXQ260" s="33"/>
      <c r="QXR260" s="33"/>
      <c r="QXS260" s="33"/>
      <c r="QXT260" s="33"/>
      <c r="QXU260" s="33"/>
      <c r="QXV260" s="33"/>
      <c r="QXW260" s="33"/>
      <c r="QXX260" s="35"/>
      <c r="QXY260" s="33"/>
      <c r="QXZ260" s="33"/>
      <c r="QYA260" s="33"/>
      <c r="QYB260" s="33"/>
      <c r="QYC260" s="33"/>
      <c r="QYD260" s="33"/>
      <c r="QYE260" s="33"/>
      <c r="QYF260" s="33"/>
      <c r="QYG260" s="33"/>
      <c r="QYH260" s="33"/>
      <c r="QYI260" s="33"/>
      <c r="QYJ260" s="33"/>
      <c r="QYK260" s="33"/>
      <c r="QYL260" s="33"/>
      <c r="QYM260" s="33"/>
      <c r="QYN260" s="33"/>
      <c r="QYO260" s="33"/>
      <c r="QYP260" s="33"/>
      <c r="QYQ260" s="33"/>
      <c r="QYR260" s="35"/>
      <c r="QYS260" s="33"/>
      <c r="QYT260" s="33"/>
      <c r="QYU260" s="33"/>
      <c r="QYV260" s="33"/>
      <c r="QYW260" s="33"/>
      <c r="QYX260" s="33"/>
      <c r="QYY260" s="33"/>
      <c r="QYZ260" s="33"/>
      <c r="QZA260" s="33"/>
      <c r="QZB260" s="33"/>
      <c r="QZC260" s="33"/>
      <c r="QZD260" s="33"/>
      <c r="QZE260" s="33"/>
      <c r="QZF260" s="33"/>
      <c r="QZG260" s="33"/>
      <c r="QZH260" s="33"/>
      <c r="QZI260" s="33"/>
      <c r="QZJ260" s="33"/>
      <c r="QZK260" s="33"/>
      <c r="QZL260" s="35"/>
      <c r="QZM260" s="33"/>
      <c r="QZN260" s="33"/>
      <c r="QZO260" s="33"/>
      <c r="QZP260" s="33"/>
      <c r="QZQ260" s="33"/>
      <c r="QZR260" s="33"/>
      <c r="QZS260" s="33"/>
      <c r="QZT260" s="33"/>
      <c r="QZU260" s="33"/>
      <c r="QZV260" s="33"/>
      <c r="QZW260" s="33"/>
      <c r="QZX260" s="33"/>
      <c r="QZY260" s="33"/>
      <c r="QZZ260" s="33"/>
      <c r="RAA260" s="33"/>
      <c r="RAB260" s="33"/>
      <c r="RAC260" s="33"/>
      <c r="RAD260" s="33"/>
      <c r="RAE260" s="33"/>
      <c r="RAF260" s="35"/>
      <c r="RAG260" s="33"/>
      <c r="RAH260" s="33"/>
      <c r="RAI260" s="33"/>
      <c r="RAJ260" s="33"/>
      <c r="RAK260" s="33"/>
      <c r="RAL260" s="33"/>
      <c r="RAM260" s="33"/>
      <c r="RAN260" s="33"/>
      <c r="RAO260" s="33"/>
      <c r="RAP260" s="33"/>
      <c r="RAQ260" s="33"/>
      <c r="RAR260" s="33"/>
      <c r="RAS260" s="33"/>
      <c r="RAT260" s="33"/>
      <c r="RAU260" s="33"/>
      <c r="RAV260" s="33"/>
      <c r="RAW260" s="33"/>
      <c r="RAX260" s="33"/>
      <c r="RAY260" s="33"/>
      <c r="RAZ260" s="35"/>
      <c r="RBA260" s="33"/>
      <c r="RBB260" s="33"/>
      <c r="RBC260" s="33"/>
      <c r="RBD260" s="33"/>
      <c r="RBE260" s="33"/>
      <c r="RBF260" s="33"/>
      <c r="RBG260" s="33"/>
      <c r="RBH260" s="33"/>
      <c r="RBI260" s="33"/>
      <c r="RBJ260" s="33"/>
      <c r="RBK260" s="33"/>
      <c r="RBL260" s="33"/>
      <c r="RBM260" s="33"/>
      <c r="RBN260" s="33"/>
      <c r="RBO260" s="33"/>
      <c r="RBP260" s="33"/>
      <c r="RBQ260" s="33"/>
      <c r="RBR260" s="33"/>
      <c r="RBS260" s="33"/>
      <c r="RBT260" s="35"/>
      <c r="RBU260" s="33"/>
      <c r="RBV260" s="33"/>
      <c r="RBW260" s="33"/>
      <c r="RBX260" s="33"/>
      <c r="RBY260" s="33"/>
      <c r="RBZ260" s="33"/>
      <c r="RCA260" s="33"/>
      <c r="RCB260" s="33"/>
      <c r="RCC260" s="33"/>
      <c r="RCD260" s="33"/>
      <c r="RCE260" s="33"/>
      <c r="RCF260" s="33"/>
      <c r="RCG260" s="33"/>
      <c r="RCH260" s="33"/>
      <c r="RCI260" s="33"/>
      <c r="RCJ260" s="33"/>
      <c r="RCK260" s="33"/>
      <c r="RCL260" s="33"/>
      <c r="RCM260" s="33"/>
      <c r="RCN260" s="35"/>
      <c r="RCO260" s="33"/>
      <c r="RCP260" s="33"/>
      <c r="RCQ260" s="33"/>
      <c r="RCR260" s="33"/>
      <c r="RCS260" s="33"/>
      <c r="RCT260" s="33"/>
      <c r="RCU260" s="33"/>
      <c r="RCV260" s="33"/>
      <c r="RCW260" s="33"/>
      <c r="RCX260" s="33"/>
      <c r="RCY260" s="33"/>
      <c r="RCZ260" s="33"/>
      <c r="RDA260" s="33"/>
      <c r="RDB260" s="33"/>
      <c r="RDC260" s="33"/>
      <c r="RDD260" s="33"/>
      <c r="RDE260" s="33"/>
      <c r="RDF260" s="33"/>
      <c r="RDG260" s="33"/>
      <c r="RDH260" s="35"/>
      <c r="RDI260" s="33"/>
      <c r="RDJ260" s="33"/>
      <c r="RDK260" s="33"/>
      <c r="RDL260" s="33"/>
      <c r="RDM260" s="33"/>
      <c r="RDN260" s="33"/>
      <c r="RDO260" s="33"/>
      <c r="RDP260" s="33"/>
      <c r="RDQ260" s="33"/>
      <c r="RDR260" s="33"/>
      <c r="RDS260" s="33"/>
      <c r="RDT260" s="33"/>
      <c r="RDU260" s="33"/>
      <c r="RDV260" s="33"/>
      <c r="RDW260" s="33"/>
      <c r="RDX260" s="33"/>
      <c r="RDY260" s="33"/>
      <c r="RDZ260" s="33"/>
      <c r="REA260" s="33"/>
      <c r="REB260" s="35"/>
      <c r="REC260" s="33"/>
      <c r="RED260" s="33"/>
      <c r="REE260" s="33"/>
      <c r="REF260" s="33"/>
      <c r="REG260" s="33"/>
      <c r="REH260" s="33"/>
      <c r="REI260" s="33"/>
      <c r="REJ260" s="33"/>
      <c r="REK260" s="33"/>
      <c r="REL260" s="33"/>
      <c r="REM260" s="33"/>
      <c r="REN260" s="33"/>
      <c r="REO260" s="33"/>
      <c r="REP260" s="33"/>
      <c r="REQ260" s="33"/>
      <c r="RER260" s="33"/>
      <c r="RES260" s="33"/>
      <c r="RET260" s="33"/>
      <c r="REU260" s="33"/>
      <c r="REV260" s="35"/>
      <c r="REW260" s="33"/>
      <c r="REX260" s="33"/>
      <c r="REY260" s="33"/>
      <c r="REZ260" s="33"/>
      <c r="RFA260" s="33"/>
      <c r="RFB260" s="33"/>
      <c r="RFC260" s="33"/>
      <c r="RFD260" s="33"/>
      <c r="RFE260" s="33"/>
      <c r="RFF260" s="33"/>
      <c r="RFG260" s="33"/>
      <c r="RFH260" s="33"/>
      <c r="RFI260" s="33"/>
      <c r="RFJ260" s="33"/>
      <c r="RFK260" s="33"/>
      <c r="RFL260" s="33"/>
      <c r="RFM260" s="33"/>
      <c r="RFN260" s="33"/>
      <c r="RFO260" s="33"/>
      <c r="RFP260" s="35"/>
      <c r="RFQ260" s="33"/>
      <c r="RFR260" s="33"/>
      <c r="RFS260" s="33"/>
      <c r="RFT260" s="33"/>
      <c r="RFU260" s="33"/>
      <c r="RFV260" s="33"/>
      <c r="RFW260" s="33"/>
      <c r="RFX260" s="33"/>
      <c r="RFY260" s="33"/>
      <c r="RFZ260" s="33"/>
      <c r="RGA260" s="33"/>
      <c r="RGB260" s="33"/>
      <c r="RGC260" s="33"/>
      <c r="RGD260" s="33"/>
      <c r="RGE260" s="33"/>
      <c r="RGF260" s="33"/>
      <c r="RGG260" s="33"/>
      <c r="RGH260" s="33"/>
      <c r="RGI260" s="33"/>
      <c r="RGJ260" s="35"/>
      <c r="RGK260" s="33"/>
      <c r="RGL260" s="33"/>
      <c r="RGM260" s="33"/>
      <c r="RGN260" s="33"/>
      <c r="RGO260" s="33"/>
      <c r="RGP260" s="33"/>
      <c r="RGQ260" s="33"/>
      <c r="RGR260" s="33"/>
      <c r="RGS260" s="33"/>
      <c r="RGT260" s="33"/>
      <c r="RGU260" s="33"/>
      <c r="RGV260" s="33"/>
      <c r="RGW260" s="33"/>
      <c r="RGX260" s="33"/>
      <c r="RGY260" s="33"/>
      <c r="RGZ260" s="33"/>
      <c r="RHA260" s="33"/>
      <c r="RHB260" s="33"/>
      <c r="RHC260" s="33"/>
      <c r="RHD260" s="35"/>
      <c r="RHE260" s="33"/>
      <c r="RHF260" s="33"/>
      <c r="RHG260" s="33"/>
      <c r="RHH260" s="33"/>
      <c r="RHI260" s="33"/>
      <c r="RHJ260" s="33"/>
      <c r="RHK260" s="33"/>
      <c r="RHL260" s="33"/>
      <c r="RHM260" s="33"/>
      <c r="RHN260" s="33"/>
      <c r="RHO260" s="33"/>
      <c r="RHP260" s="33"/>
      <c r="RHQ260" s="33"/>
      <c r="RHR260" s="33"/>
      <c r="RHS260" s="33"/>
      <c r="RHT260" s="33"/>
      <c r="RHU260" s="33"/>
      <c r="RHV260" s="33"/>
      <c r="RHW260" s="33"/>
      <c r="RHX260" s="35"/>
      <c r="RHY260" s="33"/>
      <c r="RHZ260" s="33"/>
      <c r="RIA260" s="33"/>
      <c r="RIB260" s="33"/>
      <c r="RIC260" s="33"/>
      <c r="RID260" s="33"/>
      <c r="RIE260" s="33"/>
      <c r="RIF260" s="33"/>
      <c r="RIG260" s="33"/>
      <c r="RIH260" s="33"/>
      <c r="RII260" s="33"/>
      <c r="RIJ260" s="33"/>
      <c r="RIK260" s="33"/>
      <c r="RIL260" s="33"/>
      <c r="RIM260" s="33"/>
      <c r="RIN260" s="33"/>
      <c r="RIO260" s="33"/>
      <c r="RIP260" s="33"/>
      <c r="RIQ260" s="33"/>
      <c r="RIR260" s="35"/>
      <c r="RIS260" s="33"/>
      <c r="RIT260" s="33"/>
      <c r="RIU260" s="33"/>
      <c r="RIV260" s="33"/>
      <c r="RIW260" s="33"/>
      <c r="RIX260" s="33"/>
      <c r="RIY260" s="33"/>
      <c r="RIZ260" s="33"/>
      <c r="RJA260" s="33"/>
      <c r="RJB260" s="33"/>
      <c r="RJC260" s="33"/>
      <c r="RJD260" s="33"/>
      <c r="RJE260" s="33"/>
      <c r="RJF260" s="33"/>
      <c r="RJG260" s="33"/>
      <c r="RJH260" s="33"/>
      <c r="RJI260" s="33"/>
      <c r="RJJ260" s="33"/>
      <c r="RJK260" s="33"/>
      <c r="RJL260" s="35"/>
      <c r="RJM260" s="33"/>
      <c r="RJN260" s="33"/>
      <c r="RJO260" s="33"/>
      <c r="RJP260" s="33"/>
      <c r="RJQ260" s="33"/>
      <c r="RJR260" s="33"/>
      <c r="RJS260" s="33"/>
      <c r="RJT260" s="33"/>
      <c r="RJU260" s="33"/>
      <c r="RJV260" s="33"/>
      <c r="RJW260" s="33"/>
      <c r="RJX260" s="33"/>
      <c r="RJY260" s="33"/>
      <c r="RJZ260" s="33"/>
      <c r="RKA260" s="33"/>
      <c r="RKB260" s="33"/>
      <c r="RKC260" s="33"/>
      <c r="RKD260" s="33"/>
      <c r="RKE260" s="33"/>
      <c r="RKF260" s="35"/>
      <c r="RKG260" s="33"/>
      <c r="RKH260" s="33"/>
      <c r="RKI260" s="33"/>
      <c r="RKJ260" s="33"/>
      <c r="RKK260" s="33"/>
      <c r="RKL260" s="33"/>
      <c r="RKM260" s="33"/>
      <c r="RKN260" s="33"/>
      <c r="RKO260" s="33"/>
      <c r="RKP260" s="33"/>
      <c r="RKQ260" s="33"/>
      <c r="RKR260" s="33"/>
      <c r="RKS260" s="33"/>
      <c r="RKT260" s="33"/>
      <c r="RKU260" s="33"/>
      <c r="RKV260" s="33"/>
      <c r="RKW260" s="33"/>
      <c r="RKX260" s="33"/>
      <c r="RKY260" s="33"/>
      <c r="RKZ260" s="35"/>
      <c r="RLA260" s="33"/>
      <c r="RLB260" s="33"/>
      <c r="RLC260" s="33"/>
      <c r="RLD260" s="33"/>
      <c r="RLE260" s="33"/>
      <c r="RLF260" s="33"/>
      <c r="RLG260" s="33"/>
      <c r="RLH260" s="33"/>
      <c r="RLI260" s="33"/>
      <c r="RLJ260" s="33"/>
      <c r="RLK260" s="33"/>
      <c r="RLL260" s="33"/>
      <c r="RLM260" s="33"/>
      <c r="RLN260" s="33"/>
      <c r="RLO260" s="33"/>
      <c r="RLP260" s="33"/>
      <c r="RLQ260" s="33"/>
      <c r="RLR260" s="33"/>
      <c r="RLS260" s="33"/>
      <c r="RLT260" s="35"/>
      <c r="RLU260" s="33"/>
      <c r="RLV260" s="33"/>
      <c r="RLW260" s="33"/>
      <c r="RLX260" s="33"/>
      <c r="RLY260" s="33"/>
      <c r="RLZ260" s="33"/>
      <c r="RMA260" s="33"/>
      <c r="RMB260" s="33"/>
      <c r="RMC260" s="33"/>
      <c r="RMD260" s="33"/>
      <c r="RME260" s="33"/>
      <c r="RMF260" s="33"/>
      <c r="RMG260" s="33"/>
      <c r="RMH260" s="33"/>
      <c r="RMI260" s="33"/>
      <c r="RMJ260" s="33"/>
      <c r="RMK260" s="33"/>
      <c r="RML260" s="33"/>
      <c r="RMM260" s="33"/>
      <c r="RMN260" s="35"/>
      <c r="RMO260" s="33"/>
      <c r="RMP260" s="33"/>
      <c r="RMQ260" s="33"/>
      <c r="RMR260" s="33"/>
      <c r="RMS260" s="33"/>
      <c r="RMT260" s="33"/>
      <c r="RMU260" s="33"/>
      <c r="RMV260" s="33"/>
      <c r="RMW260" s="33"/>
      <c r="RMX260" s="33"/>
      <c r="RMY260" s="33"/>
      <c r="RMZ260" s="33"/>
      <c r="RNA260" s="33"/>
      <c r="RNB260" s="33"/>
      <c r="RNC260" s="33"/>
      <c r="RND260" s="33"/>
      <c r="RNE260" s="33"/>
      <c r="RNF260" s="33"/>
      <c r="RNG260" s="33"/>
      <c r="RNH260" s="35"/>
      <c r="RNI260" s="33"/>
      <c r="RNJ260" s="33"/>
      <c r="RNK260" s="33"/>
      <c r="RNL260" s="33"/>
      <c r="RNM260" s="33"/>
      <c r="RNN260" s="33"/>
      <c r="RNO260" s="33"/>
      <c r="RNP260" s="33"/>
      <c r="RNQ260" s="33"/>
      <c r="RNR260" s="33"/>
      <c r="RNS260" s="33"/>
      <c r="RNT260" s="33"/>
      <c r="RNU260" s="33"/>
      <c r="RNV260" s="33"/>
      <c r="RNW260" s="33"/>
      <c r="RNX260" s="33"/>
      <c r="RNY260" s="33"/>
      <c r="RNZ260" s="33"/>
      <c r="ROA260" s="33"/>
      <c r="ROB260" s="35"/>
      <c r="ROC260" s="33"/>
      <c r="ROD260" s="33"/>
      <c r="ROE260" s="33"/>
      <c r="ROF260" s="33"/>
      <c r="ROG260" s="33"/>
      <c r="ROH260" s="33"/>
      <c r="ROI260" s="33"/>
      <c r="ROJ260" s="33"/>
      <c r="ROK260" s="33"/>
      <c r="ROL260" s="33"/>
      <c r="ROM260" s="33"/>
      <c r="RON260" s="33"/>
      <c r="ROO260" s="33"/>
      <c r="ROP260" s="33"/>
      <c r="ROQ260" s="33"/>
      <c r="ROR260" s="33"/>
      <c r="ROS260" s="33"/>
      <c r="ROT260" s="33"/>
      <c r="ROU260" s="33"/>
      <c r="ROV260" s="35"/>
      <c r="ROW260" s="33"/>
      <c r="ROX260" s="33"/>
      <c r="ROY260" s="33"/>
      <c r="ROZ260" s="33"/>
      <c r="RPA260" s="33"/>
      <c r="RPB260" s="33"/>
      <c r="RPC260" s="33"/>
      <c r="RPD260" s="33"/>
      <c r="RPE260" s="33"/>
      <c r="RPF260" s="33"/>
      <c r="RPG260" s="33"/>
      <c r="RPH260" s="33"/>
      <c r="RPI260" s="33"/>
      <c r="RPJ260" s="33"/>
      <c r="RPK260" s="33"/>
      <c r="RPL260" s="33"/>
      <c r="RPM260" s="33"/>
      <c r="RPN260" s="33"/>
      <c r="RPO260" s="33"/>
      <c r="RPP260" s="35"/>
      <c r="RPQ260" s="33"/>
      <c r="RPR260" s="33"/>
      <c r="RPS260" s="33"/>
      <c r="RPT260" s="33"/>
      <c r="RPU260" s="33"/>
      <c r="RPV260" s="33"/>
      <c r="RPW260" s="33"/>
      <c r="RPX260" s="33"/>
      <c r="RPY260" s="33"/>
      <c r="RPZ260" s="33"/>
      <c r="RQA260" s="33"/>
      <c r="RQB260" s="33"/>
      <c r="RQC260" s="33"/>
      <c r="RQD260" s="33"/>
      <c r="RQE260" s="33"/>
      <c r="RQF260" s="33"/>
      <c r="RQG260" s="33"/>
      <c r="RQH260" s="33"/>
      <c r="RQI260" s="33"/>
      <c r="RQJ260" s="35"/>
      <c r="RQK260" s="33"/>
      <c r="RQL260" s="33"/>
      <c r="RQM260" s="33"/>
      <c r="RQN260" s="33"/>
      <c r="RQO260" s="33"/>
      <c r="RQP260" s="33"/>
      <c r="RQQ260" s="33"/>
      <c r="RQR260" s="33"/>
      <c r="RQS260" s="33"/>
      <c r="RQT260" s="33"/>
      <c r="RQU260" s="33"/>
      <c r="RQV260" s="33"/>
      <c r="RQW260" s="33"/>
      <c r="RQX260" s="33"/>
      <c r="RQY260" s="33"/>
      <c r="RQZ260" s="33"/>
      <c r="RRA260" s="33"/>
      <c r="RRB260" s="33"/>
      <c r="RRC260" s="33"/>
      <c r="RRD260" s="35"/>
      <c r="RRE260" s="33"/>
      <c r="RRF260" s="33"/>
      <c r="RRG260" s="33"/>
      <c r="RRH260" s="33"/>
      <c r="RRI260" s="33"/>
      <c r="RRJ260" s="33"/>
      <c r="RRK260" s="33"/>
      <c r="RRL260" s="33"/>
      <c r="RRM260" s="33"/>
      <c r="RRN260" s="33"/>
      <c r="RRO260" s="33"/>
      <c r="RRP260" s="33"/>
      <c r="RRQ260" s="33"/>
      <c r="RRR260" s="33"/>
      <c r="RRS260" s="33"/>
      <c r="RRT260" s="33"/>
      <c r="RRU260" s="33"/>
      <c r="RRV260" s="33"/>
      <c r="RRW260" s="33"/>
      <c r="RRX260" s="35"/>
      <c r="RRY260" s="33"/>
      <c r="RRZ260" s="33"/>
      <c r="RSA260" s="33"/>
      <c r="RSB260" s="33"/>
      <c r="RSC260" s="33"/>
      <c r="RSD260" s="33"/>
      <c r="RSE260" s="33"/>
      <c r="RSF260" s="33"/>
      <c r="RSG260" s="33"/>
      <c r="RSH260" s="33"/>
      <c r="RSI260" s="33"/>
      <c r="RSJ260" s="33"/>
      <c r="RSK260" s="33"/>
      <c r="RSL260" s="33"/>
      <c r="RSM260" s="33"/>
      <c r="RSN260" s="33"/>
      <c r="RSO260" s="33"/>
      <c r="RSP260" s="33"/>
      <c r="RSQ260" s="33"/>
      <c r="RSR260" s="35"/>
      <c r="RSS260" s="33"/>
      <c r="RST260" s="33"/>
      <c r="RSU260" s="33"/>
      <c r="RSV260" s="33"/>
      <c r="RSW260" s="33"/>
      <c r="RSX260" s="33"/>
      <c r="RSY260" s="33"/>
      <c r="RSZ260" s="33"/>
      <c r="RTA260" s="33"/>
      <c r="RTB260" s="33"/>
      <c r="RTC260" s="33"/>
      <c r="RTD260" s="33"/>
      <c r="RTE260" s="33"/>
      <c r="RTF260" s="33"/>
      <c r="RTG260" s="33"/>
      <c r="RTH260" s="33"/>
      <c r="RTI260" s="33"/>
      <c r="RTJ260" s="33"/>
      <c r="RTK260" s="33"/>
      <c r="RTL260" s="35"/>
      <c r="RTM260" s="33"/>
      <c r="RTN260" s="33"/>
      <c r="RTO260" s="33"/>
      <c r="RTP260" s="33"/>
      <c r="RTQ260" s="33"/>
      <c r="RTR260" s="33"/>
      <c r="RTS260" s="33"/>
      <c r="RTT260" s="33"/>
      <c r="RTU260" s="33"/>
      <c r="RTV260" s="33"/>
      <c r="RTW260" s="33"/>
      <c r="RTX260" s="33"/>
      <c r="RTY260" s="33"/>
      <c r="RTZ260" s="33"/>
      <c r="RUA260" s="33"/>
      <c r="RUB260" s="33"/>
      <c r="RUC260" s="33"/>
      <c r="RUD260" s="33"/>
      <c r="RUE260" s="33"/>
      <c r="RUF260" s="35"/>
      <c r="RUG260" s="33"/>
      <c r="RUH260" s="33"/>
      <c r="RUI260" s="33"/>
      <c r="RUJ260" s="33"/>
      <c r="RUK260" s="33"/>
      <c r="RUL260" s="33"/>
      <c r="RUM260" s="33"/>
      <c r="RUN260" s="33"/>
      <c r="RUO260" s="33"/>
      <c r="RUP260" s="33"/>
      <c r="RUQ260" s="33"/>
      <c r="RUR260" s="33"/>
      <c r="RUS260" s="33"/>
      <c r="RUT260" s="33"/>
      <c r="RUU260" s="33"/>
      <c r="RUV260" s="33"/>
      <c r="RUW260" s="33"/>
      <c r="RUX260" s="33"/>
      <c r="RUY260" s="33"/>
      <c r="RUZ260" s="35"/>
      <c r="RVA260" s="33"/>
      <c r="RVB260" s="33"/>
      <c r="RVC260" s="33"/>
      <c r="RVD260" s="33"/>
      <c r="RVE260" s="33"/>
      <c r="RVF260" s="33"/>
      <c r="RVG260" s="33"/>
      <c r="RVH260" s="33"/>
      <c r="RVI260" s="33"/>
      <c r="RVJ260" s="33"/>
      <c r="RVK260" s="33"/>
      <c r="RVL260" s="33"/>
      <c r="RVM260" s="33"/>
      <c r="RVN260" s="33"/>
      <c r="RVO260" s="33"/>
      <c r="RVP260" s="33"/>
      <c r="RVQ260" s="33"/>
      <c r="RVR260" s="33"/>
      <c r="RVS260" s="33"/>
      <c r="RVT260" s="35"/>
      <c r="RVU260" s="33"/>
      <c r="RVV260" s="33"/>
      <c r="RVW260" s="33"/>
      <c r="RVX260" s="33"/>
      <c r="RVY260" s="33"/>
      <c r="RVZ260" s="33"/>
      <c r="RWA260" s="33"/>
      <c r="RWB260" s="33"/>
      <c r="RWC260" s="33"/>
      <c r="RWD260" s="33"/>
      <c r="RWE260" s="33"/>
      <c r="RWF260" s="33"/>
      <c r="RWG260" s="33"/>
      <c r="RWH260" s="33"/>
      <c r="RWI260" s="33"/>
      <c r="RWJ260" s="33"/>
      <c r="RWK260" s="33"/>
      <c r="RWL260" s="33"/>
      <c r="RWM260" s="33"/>
      <c r="RWN260" s="35"/>
      <c r="RWO260" s="33"/>
      <c r="RWP260" s="33"/>
      <c r="RWQ260" s="33"/>
      <c r="RWR260" s="33"/>
      <c r="RWS260" s="33"/>
      <c r="RWT260" s="33"/>
      <c r="RWU260" s="33"/>
      <c r="RWV260" s="33"/>
      <c r="RWW260" s="33"/>
      <c r="RWX260" s="33"/>
      <c r="RWY260" s="33"/>
      <c r="RWZ260" s="33"/>
      <c r="RXA260" s="33"/>
      <c r="RXB260" s="33"/>
      <c r="RXC260" s="33"/>
      <c r="RXD260" s="33"/>
      <c r="RXE260" s="33"/>
      <c r="RXF260" s="33"/>
      <c r="RXG260" s="33"/>
      <c r="RXH260" s="35"/>
      <c r="RXI260" s="33"/>
      <c r="RXJ260" s="33"/>
      <c r="RXK260" s="33"/>
      <c r="RXL260" s="33"/>
      <c r="RXM260" s="33"/>
      <c r="RXN260" s="33"/>
      <c r="RXO260" s="33"/>
      <c r="RXP260" s="33"/>
      <c r="RXQ260" s="33"/>
      <c r="RXR260" s="33"/>
      <c r="RXS260" s="33"/>
      <c r="RXT260" s="33"/>
      <c r="RXU260" s="33"/>
      <c r="RXV260" s="33"/>
      <c r="RXW260" s="33"/>
      <c r="RXX260" s="33"/>
      <c r="RXY260" s="33"/>
      <c r="RXZ260" s="33"/>
      <c r="RYA260" s="33"/>
      <c r="RYB260" s="35"/>
      <c r="RYC260" s="33"/>
      <c r="RYD260" s="33"/>
      <c r="RYE260" s="33"/>
      <c r="RYF260" s="33"/>
      <c r="RYG260" s="33"/>
      <c r="RYH260" s="33"/>
      <c r="RYI260" s="33"/>
      <c r="RYJ260" s="33"/>
      <c r="RYK260" s="33"/>
      <c r="RYL260" s="33"/>
      <c r="RYM260" s="33"/>
      <c r="RYN260" s="33"/>
      <c r="RYO260" s="33"/>
      <c r="RYP260" s="33"/>
      <c r="RYQ260" s="33"/>
      <c r="RYR260" s="33"/>
      <c r="RYS260" s="33"/>
      <c r="RYT260" s="33"/>
      <c r="RYU260" s="33"/>
      <c r="RYV260" s="35"/>
      <c r="RYW260" s="33"/>
      <c r="RYX260" s="33"/>
      <c r="RYY260" s="33"/>
      <c r="RYZ260" s="33"/>
      <c r="RZA260" s="33"/>
      <c r="RZB260" s="33"/>
      <c r="RZC260" s="33"/>
      <c r="RZD260" s="33"/>
      <c r="RZE260" s="33"/>
      <c r="RZF260" s="33"/>
      <c r="RZG260" s="33"/>
      <c r="RZH260" s="33"/>
      <c r="RZI260" s="33"/>
      <c r="RZJ260" s="33"/>
      <c r="RZK260" s="33"/>
      <c r="RZL260" s="33"/>
      <c r="RZM260" s="33"/>
      <c r="RZN260" s="33"/>
      <c r="RZO260" s="33"/>
      <c r="RZP260" s="35"/>
      <c r="RZQ260" s="33"/>
      <c r="RZR260" s="33"/>
      <c r="RZS260" s="33"/>
      <c r="RZT260" s="33"/>
      <c r="RZU260" s="33"/>
      <c r="RZV260" s="33"/>
      <c r="RZW260" s="33"/>
      <c r="RZX260" s="33"/>
      <c r="RZY260" s="33"/>
      <c r="RZZ260" s="33"/>
      <c r="SAA260" s="33"/>
      <c r="SAB260" s="33"/>
      <c r="SAC260" s="33"/>
      <c r="SAD260" s="33"/>
      <c r="SAE260" s="33"/>
      <c r="SAF260" s="33"/>
      <c r="SAG260" s="33"/>
      <c r="SAH260" s="33"/>
      <c r="SAI260" s="33"/>
      <c r="SAJ260" s="35"/>
      <c r="SAK260" s="33"/>
      <c r="SAL260" s="33"/>
      <c r="SAM260" s="33"/>
      <c r="SAN260" s="33"/>
      <c r="SAO260" s="33"/>
      <c r="SAP260" s="33"/>
      <c r="SAQ260" s="33"/>
      <c r="SAR260" s="33"/>
      <c r="SAS260" s="33"/>
      <c r="SAT260" s="33"/>
      <c r="SAU260" s="33"/>
      <c r="SAV260" s="33"/>
      <c r="SAW260" s="33"/>
      <c r="SAX260" s="33"/>
      <c r="SAY260" s="33"/>
      <c r="SAZ260" s="33"/>
      <c r="SBA260" s="33"/>
      <c r="SBB260" s="33"/>
      <c r="SBC260" s="33"/>
      <c r="SBD260" s="35"/>
      <c r="SBE260" s="33"/>
      <c r="SBF260" s="33"/>
      <c r="SBG260" s="33"/>
      <c r="SBH260" s="33"/>
      <c r="SBI260" s="33"/>
      <c r="SBJ260" s="33"/>
      <c r="SBK260" s="33"/>
      <c r="SBL260" s="33"/>
      <c r="SBM260" s="33"/>
      <c r="SBN260" s="33"/>
      <c r="SBO260" s="33"/>
      <c r="SBP260" s="33"/>
      <c r="SBQ260" s="33"/>
      <c r="SBR260" s="33"/>
      <c r="SBS260" s="33"/>
      <c r="SBT260" s="33"/>
      <c r="SBU260" s="33"/>
      <c r="SBV260" s="33"/>
      <c r="SBW260" s="33"/>
      <c r="SBX260" s="35"/>
      <c r="SBY260" s="33"/>
      <c r="SBZ260" s="33"/>
      <c r="SCA260" s="33"/>
      <c r="SCB260" s="33"/>
      <c r="SCC260" s="33"/>
      <c r="SCD260" s="33"/>
      <c r="SCE260" s="33"/>
      <c r="SCF260" s="33"/>
      <c r="SCG260" s="33"/>
      <c r="SCH260" s="33"/>
      <c r="SCI260" s="33"/>
      <c r="SCJ260" s="33"/>
      <c r="SCK260" s="33"/>
      <c r="SCL260" s="33"/>
      <c r="SCM260" s="33"/>
      <c r="SCN260" s="33"/>
      <c r="SCO260" s="33"/>
      <c r="SCP260" s="33"/>
      <c r="SCQ260" s="33"/>
      <c r="SCR260" s="35"/>
      <c r="SCS260" s="33"/>
      <c r="SCT260" s="33"/>
      <c r="SCU260" s="33"/>
      <c r="SCV260" s="33"/>
      <c r="SCW260" s="33"/>
      <c r="SCX260" s="33"/>
      <c r="SCY260" s="33"/>
      <c r="SCZ260" s="33"/>
      <c r="SDA260" s="33"/>
      <c r="SDB260" s="33"/>
      <c r="SDC260" s="33"/>
      <c r="SDD260" s="33"/>
      <c r="SDE260" s="33"/>
      <c r="SDF260" s="33"/>
      <c r="SDG260" s="33"/>
      <c r="SDH260" s="33"/>
      <c r="SDI260" s="33"/>
      <c r="SDJ260" s="33"/>
      <c r="SDK260" s="33"/>
      <c r="SDL260" s="35"/>
      <c r="SDM260" s="33"/>
      <c r="SDN260" s="33"/>
      <c r="SDO260" s="33"/>
      <c r="SDP260" s="33"/>
      <c r="SDQ260" s="33"/>
      <c r="SDR260" s="33"/>
      <c r="SDS260" s="33"/>
      <c r="SDT260" s="33"/>
      <c r="SDU260" s="33"/>
      <c r="SDV260" s="33"/>
      <c r="SDW260" s="33"/>
      <c r="SDX260" s="33"/>
      <c r="SDY260" s="33"/>
      <c r="SDZ260" s="33"/>
      <c r="SEA260" s="33"/>
      <c r="SEB260" s="33"/>
      <c r="SEC260" s="33"/>
      <c r="SED260" s="33"/>
      <c r="SEE260" s="33"/>
      <c r="SEF260" s="35"/>
      <c r="SEG260" s="33"/>
      <c r="SEH260" s="33"/>
      <c r="SEI260" s="33"/>
      <c r="SEJ260" s="33"/>
      <c r="SEK260" s="33"/>
      <c r="SEL260" s="33"/>
      <c r="SEM260" s="33"/>
      <c r="SEN260" s="33"/>
      <c r="SEO260" s="33"/>
      <c r="SEP260" s="33"/>
      <c r="SEQ260" s="33"/>
      <c r="SER260" s="33"/>
      <c r="SES260" s="33"/>
      <c r="SET260" s="33"/>
      <c r="SEU260" s="33"/>
      <c r="SEV260" s="33"/>
      <c r="SEW260" s="33"/>
      <c r="SEX260" s="33"/>
      <c r="SEY260" s="33"/>
      <c r="SEZ260" s="35"/>
      <c r="SFA260" s="33"/>
      <c r="SFB260" s="33"/>
      <c r="SFC260" s="33"/>
      <c r="SFD260" s="33"/>
      <c r="SFE260" s="33"/>
      <c r="SFF260" s="33"/>
      <c r="SFG260" s="33"/>
      <c r="SFH260" s="33"/>
      <c r="SFI260" s="33"/>
      <c r="SFJ260" s="33"/>
      <c r="SFK260" s="33"/>
      <c r="SFL260" s="33"/>
      <c r="SFM260" s="33"/>
      <c r="SFN260" s="33"/>
      <c r="SFO260" s="33"/>
      <c r="SFP260" s="33"/>
      <c r="SFQ260" s="33"/>
      <c r="SFR260" s="33"/>
      <c r="SFS260" s="33"/>
      <c r="SFT260" s="35"/>
      <c r="SFU260" s="33"/>
      <c r="SFV260" s="33"/>
      <c r="SFW260" s="33"/>
      <c r="SFX260" s="33"/>
      <c r="SFY260" s="33"/>
      <c r="SFZ260" s="33"/>
      <c r="SGA260" s="33"/>
      <c r="SGB260" s="33"/>
      <c r="SGC260" s="33"/>
      <c r="SGD260" s="33"/>
      <c r="SGE260" s="33"/>
      <c r="SGF260" s="33"/>
      <c r="SGG260" s="33"/>
      <c r="SGH260" s="33"/>
      <c r="SGI260" s="33"/>
      <c r="SGJ260" s="33"/>
      <c r="SGK260" s="33"/>
      <c r="SGL260" s="33"/>
      <c r="SGM260" s="33"/>
      <c r="SGN260" s="35"/>
      <c r="SGO260" s="33"/>
      <c r="SGP260" s="33"/>
      <c r="SGQ260" s="33"/>
      <c r="SGR260" s="33"/>
      <c r="SGS260" s="33"/>
      <c r="SGT260" s="33"/>
      <c r="SGU260" s="33"/>
      <c r="SGV260" s="33"/>
      <c r="SGW260" s="33"/>
      <c r="SGX260" s="33"/>
      <c r="SGY260" s="33"/>
      <c r="SGZ260" s="33"/>
      <c r="SHA260" s="33"/>
      <c r="SHB260" s="33"/>
      <c r="SHC260" s="33"/>
      <c r="SHD260" s="33"/>
      <c r="SHE260" s="33"/>
      <c r="SHF260" s="33"/>
      <c r="SHG260" s="33"/>
      <c r="SHH260" s="35"/>
      <c r="SHI260" s="33"/>
      <c r="SHJ260" s="33"/>
      <c r="SHK260" s="33"/>
      <c r="SHL260" s="33"/>
      <c r="SHM260" s="33"/>
      <c r="SHN260" s="33"/>
      <c r="SHO260" s="33"/>
      <c r="SHP260" s="33"/>
      <c r="SHQ260" s="33"/>
      <c r="SHR260" s="33"/>
      <c r="SHS260" s="33"/>
      <c r="SHT260" s="33"/>
      <c r="SHU260" s="33"/>
      <c r="SHV260" s="33"/>
      <c r="SHW260" s="33"/>
      <c r="SHX260" s="33"/>
      <c r="SHY260" s="33"/>
      <c r="SHZ260" s="33"/>
      <c r="SIA260" s="33"/>
      <c r="SIB260" s="35"/>
      <c r="SIC260" s="33"/>
      <c r="SID260" s="33"/>
      <c r="SIE260" s="33"/>
      <c r="SIF260" s="33"/>
      <c r="SIG260" s="33"/>
      <c r="SIH260" s="33"/>
      <c r="SII260" s="33"/>
      <c r="SIJ260" s="33"/>
      <c r="SIK260" s="33"/>
      <c r="SIL260" s="33"/>
      <c r="SIM260" s="33"/>
      <c r="SIN260" s="33"/>
      <c r="SIO260" s="33"/>
      <c r="SIP260" s="33"/>
      <c r="SIQ260" s="33"/>
      <c r="SIR260" s="33"/>
      <c r="SIS260" s="33"/>
      <c r="SIT260" s="33"/>
      <c r="SIU260" s="33"/>
      <c r="SIV260" s="35"/>
      <c r="SIW260" s="33"/>
      <c r="SIX260" s="33"/>
      <c r="SIY260" s="33"/>
      <c r="SIZ260" s="33"/>
      <c r="SJA260" s="33"/>
      <c r="SJB260" s="33"/>
      <c r="SJC260" s="33"/>
      <c r="SJD260" s="33"/>
      <c r="SJE260" s="33"/>
      <c r="SJF260" s="33"/>
      <c r="SJG260" s="33"/>
      <c r="SJH260" s="33"/>
      <c r="SJI260" s="33"/>
      <c r="SJJ260" s="33"/>
      <c r="SJK260" s="33"/>
      <c r="SJL260" s="33"/>
      <c r="SJM260" s="33"/>
      <c r="SJN260" s="33"/>
      <c r="SJO260" s="33"/>
      <c r="SJP260" s="35"/>
      <c r="SJQ260" s="33"/>
      <c r="SJR260" s="33"/>
      <c r="SJS260" s="33"/>
      <c r="SJT260" s="33"/>
      <c r="SJU260" s="33"/>
      <c r="SJV260" s="33"/>
      <c r="SJW260" s="33"/>
      <c r="SJX260" s="33"/>
      <c r="SJY260" s="33"/>
      <c r="SJZ260" s="33"/>
      <c r="SKA260" s="33"/>
      <c r="SKB260" s="33"/>
      <c r="SKC260" s="33"/>
      <c r="SKD260" s="33"/>
      <c r="SKE260" s="33"/>
      <c r="SKF260" s="33"/>
      <c r="SKG260" s="33"/>
      <c r="SKH260" s="33"/>
      <c r="SKI260" s="33"/>
      <c r="SKJ260" s="35"/>
      <c r="SKK260" s="33"/>
      <c r="SKL260" s="33"/>
      <c r="SKM260" s="33"/>
      <c r="SKN260" s="33"/>
      <c r="SKO260" s="33"/>
      <c r="SKP260" s="33"/>
      <c r="SKQ260" s="33"/>
      <c r="SKR260" s="33"/>
      <c r="SKS260" s="33"/>
      <c r="SKT260" s="33"/>
      <c r="SKU260" s="33"/>
      <c r="SKV260" s="33"/>
      <c r="SKW260" s="33"/>
      <c r="SKX260" s="33"/>
      <c r="SKY260" s="33"/>
      <c r="SKZ260" s="33"/>
      <c r="SLA260" s="33"/>
      <c r="SLB260" s="33"/>
      <c r="SLC260" s="33"/>
      <c r="SLD260" s="35"/>
      <c r="SLE260" s="33"/>
      <c r="SLF260" s="33"/>
      <c r="SLG260" s="33"/>
      <c r="SLH260" s="33"/>
      <c r="SLI260" s="33"/>
      <c r="SLJ260" s="33"/>
      <c r="SLK260" s="33"/>
      <c r="SLL260" s="33"/>
      <c r="SLM260" s="33"/>
      <c r="SLN260" s="33"/>
      <c r="SLO260" s="33"/>
      <c r="SLP260" s="33"/>
      <c r="SLQ260" s="33"/>
      <c r="SLR260" s="33"/>
      <c r="SLS260" s="33"/>
      <c r="SLT260" s="33"/>
      <c r="SLU260" s="33"/>
      <c r="SLV260" s="33"/>
      <c r="SLW260" s="33"/>
      <c r="SLX260" s="35"/>
      <c r="SLY260" s="33"/>
      <c r="SLZ260" s="33"/>
      <c r="SMA260" s="33"/>
      <c r="SMB260" s="33"/>
      <c r="SMC260" s="33"/>
      <c r="SMD260" s="33"/>
      <c r="SME260" s="33"/>
      <c r="SMF260" s="33"/>
      <c r="SMG260" s="33"/>
      <c r="SMH260" s="33"/>
      <c r="SMI260" s="33"/>
      <c r="SMJ260" s="33"/>
      <c r="SMK260" s="33"/>
      <c r="SML260" s="33"/>
      <c r="SMM260" s="33"/>
      <c r="SMN260" s="33"/>
      <c r="SMO260" s="33"/>
      <c r="SMP260" s="33"/>
      <c r="SMQ260" s="33"/>
      <c r="SMR260" s="35"/>
      <c r="SMS260" s="33"/>
      <c r="SMT260" s="33"/>
      <c r="SMU260" s="33"/>
      <c r="SMV260" s="33"/>
      <c r="SMW260" s="33"/>
      <c r="SMX260" s="33"/>
      <c r="SMY260" s="33"/>
      <c r="SMZ260" s="33"/>
      <c r="SNA260" s="33"/>
      <c r="SNB260" s="33"/>
      <c r="SNC260" s="33"/>
      <c r="SND260" s="33"/>
      <c r="SNE260" s="33"/>
      <c r="SNF260" s="33"/>
      <c r="SNG260" s="33"/>
      <c r="SNH260" s="33"/>
      <c r="SNI260" s="33"/>
      <c r="SNJ260" s="33"/>
      <c r="SNK260" s="33"/>
      <c r="SNL260" s="35"/>
      <c r="SNM260" s="33"/>
      <c r="SNN260" s="33"/>
      <c r="SNO260" s="33"/>
      <c r="SNP260" s="33"/>
      <c r="SNQ260" s="33"/>
      <c r="SNR260" s="33"/>
      <c r="SNS260" s="33"/>
      <c r="SNT260" s="33"/>
      <c r="SNU260" s="33"/>
      <c r="SNV260" s="33"/>
      <c r="SNW260" s="33"/>
      <c r="SNX260" s="33"/>
      <c r="SNY260" s="33"/>
      <c r="SNZ260" s="33"/>
      <c r="SOA260" s="33"/>
      <c r="SOB260" s="33"/>
      <c r="SOC260" s="33"/>
      <c r="SOD260" s="33"/>
      <c r="SOE260" s="33"/>
      <c r="SOF260" s="35"/>
      <c r="SOG260" s="33"/>
      <c r="SOH260" s="33"/>
      <c r="SOI260" s="33"/>
      <c r="SOJ260" s="33"/>
      <c r="SOK260" s="33"/>
      <c r="SOL260" s="33"/>
      <c r="SOM260" s="33"/>
      <c r="SON260" s="33"/>
      <c r="SOO260" s="33"/>
      <c r="SOP260" s="33"/>
      <c r="SOQ260" s="33"/>
      <c r="SOR260" s="33"/>
      <c r="SOS260" s="33"/>
      <c r="SOT260" s="33"/>
      <c r="SOU260" s="33"/>
      <c r="SOV260" s="33"/>
      <c r="SOW260" s="33"/>
      <c r="SOX260" s="33"/>
      <c r="SOY260" s="33"/>
      <c r="SOZ260" s="35"/>
      <c r="SPA260" s="33"/>
      <c r="SPB260" s="33"/>
      <c r="SPC260" s="33"/>
      <c r="SPD260" s="33"/>
      <c r="SPE260" s="33"/>
      <c r="SPF260" s="33"/>
      <c r="SPG260" s="33"/>
      <c r="SPH260" s="33"/>
      <c r="SPI260" s="33"/>
      <c r="SPJ260" s="33"/>
      <c r="SPK260" s="33"/>
      <c r="SPL260" s="33"/>
      <c r="SPM260" s="33"/>
      <c r="SPN260" s="33"/>
      <c r="SPO260" s="33"/>
      <c r="SPP260" s="33"/>
      <c r="SPQ260" s="33"/>
      <c r="SPR260" s="33"/>
      <c r="SPS260" s="33"/>
      <c r="SPT260" s="35"/>
      <c r="SPU260" s="33"/>
      <c r="SPV260" s="33"/>
      <c r="SPW260" s="33"/>
      <c r="SPX260" s="33"/>
      <c r="SPY260" s="33"/>
      <c r="SPZ260" s="33"/>
      <c r="SQA260" s="33"/>
      <c r="SQB260" s="33"/>
      <c r="SQC260" s="33"/>
      <c r="SQD260" s="33"/>
      <c r="SQE260" s="33"/>
      <c r="SQF260" s="33"/>
      <c r="SQG260" s="33"/>
      <c r="SQH260" s="33"/>
      <c r="SQI260" s="33"/>
      <c r="SQJ260" s="33"/>
      <c r="SQK260" s="33"/>
      <c r="SQL260" s="33"/>
      <c r="SQM260" s="33"/>
      <c r="SQN260" s="35"/>
      <c r="SQO260" s="33"/>
      <c r="SQP260" s="33"/>
      <c r="SQQ260" s="33"/>
      <c r="SQR260" s="33"/>
      <c r="SQS260" s="33"/>
      <c r="SQT260" s="33"/>
      <c r="SQU260" s="33"/>
      <c r="SQV260" s="33"/>
      <c r="SQW260" s="33"/>
      <c r="SQX260" s="33"/>
      <c r="SQY260" s="33"/>
      <c r="SQZ260" s="33"/>
      <c r="SRA260" s="33"/>
      <c r="SRB260" s="33"/>
      <c r="SRC260" s="33"/>
      <c r="SRD260" s="33"/>
      <c r="SRE260" s="33"/>
      <c r="SRF260" s="33"/>
      <c r="SRG260" s="33"/>
      <c r="SRH260" s="35"/>
      <c r="SRI260" s="33"/>
      <c r="SRJ260" s="33"/>
      <c r="SRK260" s="33"/>
      <c r="SRL260" s="33"/>
      <c r="SRM260" s="33"/>
      <c r="SRN260" s="33"/>
      <c r="SRO260" s="33"/>
      <c r="SRP260" s="33"/>
      <c r="SRQ260" s="33"/>
      <c r="SRR260" s="33"/>
      <c r="SRS260" s="33"/>
      <c r="SRT260" s="33"/>
      <c r="SRU260" s="33"/>
      <c r="SRV260" s="33"/>
      <c r="SRW260" s="33"/>
      <c r="SRX260" s="33"/>
      <c r="SRY260" s="33"/>
      <c r="SRZ260" s="33"/>
      <c r="SSA260" s="33"/>
      <c r="SSB260" s="35"/>
      <c r="SSC260" s="33"/>
      <c r="SSD260" s="33"/>
      <c r="SSE260" s="33"/>
      <c r="SSF260" s="33"/>
      <c r="SSG260" s="33"/>
      <c r="SSH260" s="33"/>
      <c r="SSI260" s="33"/>
      <c r="SSJ260" s="33"/>
      <c r="SSK260" s="33"/>
      <c r="SSL260" s="33"/>
      <c r="SSM260" s="33"/>
      <c r="SSN260" s="33"/>
      <c r="SSO260" s="33"/>
      <c r="SSP260" s="33"/>
      <c r="SSQ260" s="33"/>
      <c r="SSR260" s="33"/>
      <c r="SSS260" s="33"/>
      <c r="SST260" s="33"/>
      <c r="SSU260" s="33"/>
      <c r="SSV260" s="35"/>
      <c r="SSW260" s="33"/>
      <c r="SSX260" s="33"/>
      <c r="SSY260" s="33"/>
      <c r="SSZ260" s="33"/>
      <c r="STA260" s="33"/>
      <c r="STB260" s="33"/>
      <c r="STC260" s="33"/>
      <c r="STD260" s="33"/>
      <c r="STE260" s="33"/>
      <c r="STF260" s="33"/>
      <c r="STG260" s="33"/>
      <c r="STH260" s="33"/>
      <c r="STI260" s="33"/>
      <c r="STJ260" s="33"/>
      <c r="STK260" s="33"/>
      <c r="STL260" s="33"/>
      <c r="STM260" s="33"/>
      <c r="STN260" s="33"/>
      <c r="STO260" s="33"/>
      <c r="STP260" s="35"/>
      <c r="STQ260" s="33"/>
      <c r="STR260" s="33"/>
      <c r="STS260" s="33"/>
      <c r="STT260" s="33"/>
      <c r="STU260" s="33"/>
      <c r="STV260" s="33"/>
      <c r="STW260" s="33"/>
      <c r="STX260" s="33"/>
      <c r="STY260" s="33"/>
      <c r="STZ260" s="33"/>
      <c r="SUA260" s="33"/>
      <c r="SUB260" s="33"/>
      <c r="SUC260" s="33"/>
      <c r="SUD260" s="33"/>
      <c r="SUE260" s="33"/>
      <c r="SUF260" s="33"/>
      <c r="SUG260" s="33"/>
      <c r="SUH260" s="33"/>
      <c r="SUI260" s="33"/>
      <c r="SUJ260" s="35"/>
      <c r="SUK260" s="33"/>
      <c r="SUL260" s="33"/>
      <c r="SUM260" s="33"/>
      <c r="SUN260" s="33"/>
      <c r="SUO260" s="33"/>
      <c r="SUP260" s="33"/>
      <c r="SUQ260" s="33"/>
      <c r="SUR260" s="33"/>
      <c r="SUS260" s="33"/>
      <c r="SUT260" s="33"/>
      <c r="SUU260" s="33"/>
      <c r="SUV260" s="33"/>
      <c r="SUW260" s="33"/>
      <c r="SUX260" s="33"/>
      <c r="SUY260" s="33"/>
      <c r="SUZ260" s="33"/>
      <c r="SVA260" s="33"/>
      <c r="SVB260" s="33"/>
      <c r="SVC260" s="33"/>
      <c r="SVD260" s="35"/>
      <c r="SVE260" s="33"/>
      <c r="SVF260" s="33"/>
      <c r="SVG260" s="33"/>
      <c r="SVH260" s="33"/>
      <c r="SVI260" s="33"/>
      <c r="SVJ260" s="33"/>
      <c r="SVK260" s="33"/>
      <c r="SVL260" s="33"/>
      <c r="SVM260" s="33"/>
      <c r="SVN260" s="33"/>
      <c r="SVO260" s="33"/>
      <c r="SVP260" s="33"/>
      <c r="SVQ260" s="33"/>
      <c r="SVR260" s="33"/>
      <c r="SVS260" s="33"/>
      <c r="SVT260" s="33"/>
      <c r="SVU260" s="33"/>
      <c r="SVV260" s="33"/>
      <c r="SVW260" s="33"/>
      <c r="SVX260" s="35"/>
      <c r="SVY260" s="33"/>
      <c r="SVZ260" s="33"/>
      <c r="SWA260" s="33"/>
      <c r="SWB260" s="33"/>
      <c r="SWC260" s="33"/>
      <c r="SWD260" s="33"/>
      <c r="SWE260" s="33"/>
      <c r="SWF260" s="33"/>
      <c r="SWG260" s="33"/>
      <c r="SWH260" s="33"/>
      <c r="SWI260" s="33"/>
      <c r="SWJ260" s="33"/>
      <c r="SWK260" s="33"/>
      <c r="SWL260" s="33"/>
      <c r="SWM260" s="33"/>
      <c r="SWN260" s="33"/>
      <c r="SWO260" s="33"/>
      <c r="SWP260" s="33"/>
      <c r="SWQ260" s="33"/>
      <c r="SWR260" s="35"/>
      <c r="SWS260" s="33"/>
      <c r="SWT260" s="33"/>
      <c r="SWU260" s="33"/>
      <c r="SWV260" s="33"/>
      <c r="SWW260" s="33"/>
      <c r="SWX260" s="33"/>
      <c r="SWY260" s="33"/>
      <c r="SWZ260" s="33"/>
      <c r="SXA260" s="33"/>
      <c r="SXB260" s="33"/>
      <c r="SXC260" s="33"/>
      <c r="SXD260" s="33"/>
      <c r="SXE260" s="33"/>
      <c r="SXF260" s="33"/>
      <c r="SXG260" s="33"/>
      <c r="SXH260" s="33"/>
      <c r="SXI260" s="33"/>
      <c r="SXJ260" s="33"/>
      <c r="SXK260" s="33"/>
      <c r="SXL260" s="35"/>
      <c r="SXM260" s="33"/>
      <c r="SXN260" s="33"/>
      <c r="SXO260" s="33"/>
      <c r="SXP260" s="33"/>
      <c r="SXQ260" s="33"/>
      <c r="SXR260" s="33"/>
      <c r="SXS260" s="33"/>
      <c r="SXT260" s="33"/>
      <c r="SXU260" s="33"/>
      <c r="SXV260" s="33"/>
      <c r="SXW260" s="33"/>
      <c r="SXX260" s="33"/>
      <c r="SXY260" s="33"/>
      <c r="SXZ260" s="33"/>
      <c r="SYA260" s="33"/>
      <c r="SYB260" s="33"/>
      <c r="SYC260" s="33"/>
      <c r="SYD260" s="33"/>
      <c r="SYE260" s="33"/>
      <c r="SYF260" s="35"/>
      <c r="SYG260" s="33"/>
      <c r="SYH260" s="33"/>
      <c r="SYI260" s="33"/>
      <c r="SYJ260" s="33"/>
      <c r="SYK260" s="33"/>
      <c r="SYL260" s="33"/>
      <c r="SYM260" s="33"/>
      <c r="SYN260" s="33"/>
      <c r="SYO260" s="33"/>
      <c r="SYP260" s="33"/>
      <c r="SYQ260" s="33"/>
      <c r="SYR260" s="33"/>
      <c r="SYS260" s="33"/>
      <c r="SYT260" s="33"/>
      <c r="SYU260" s="33"/>
      <c r="SYV260" s="33"/>
      <c r="SYW260" s="33"/>
      <c r="SYX260" s="33"/>
      <c r="SYY260" s="33"/>
      <c r="SYZ260" s="35"/>
      <c r="SZA260" s="33"/>
      <c r="SZB260" s="33"/>
      <c r="SZC260" s="33"/>
      <c r="SZD260" s="33"/>
      <c r="SZE260" s="33"/>
      <c r="SZF260" s="33"/>
      <c r="SZG260" s="33"/>
      <c r="SZH260" s="33"/>
      <c r="SZI260" s="33"/>
      <c r="SZJ260" s="33"/>
      <c r="SZK260" s="33"/>
      <c r="SZL260" s="33"/>
      <c r="SZM260" s="33"/>
      <c r="SZN260" s="33"/>
      <c r="SZO260" s="33"/>
      <c r="SZP260" s="33"/>
      <c r="SZQ260" s="33"/>
      <c r="SZR260" s="33"/>
      <c r="SZS260" s="33"/>
      <c r="SZT260" s="35"/>
      <c r="SZU260" s="33"/>
      <c r="SZV260" s="33"/>
      <c r="SZW260" s="33"/>
      <c r="SZX260" s="33"/>
      <c r="SZY260" s="33"/>
      <c r="SZZ260" s="33"/>
      <c r="TAA260" s="33"/>
      <c r="TAB260" s="33"/>
      <c r="TAC260" s="33"/>
      <c r="TAD260" s="33"/>
      <c r="TAE260" s="33"/>
      <c r="TAF260" s="33"/>
      <c r="TAG260" s="33"/>
      <c r="TAH260" s="33"/>
      <c r="TAI260" s="33"/>
      <c r="TAJ260" s="33"/>
      <c r="TAK260" s="33"/>
      <c r="TAL260" s="33"/>
      <c r="TAM260" s="33"/>
      <c r="TAN260" s="35"/>
      <c r="TAO260" s="33"/>
      <c r="TAP260" s="33"/>
      <c r="TAQ260" s="33"/>
      <c r="TAR260" s="33"/>
      <c r="TAS260" s="33"/>
      <c r="TAT260" s="33"/>
      <c r="TAU260" s="33"/>
      <c r="TAV260" s="33"/>
      <c r="TAW260" s="33"/>
      <c r="TAX260" s="33"/>
      <c r="TAY260" s="33"/>
      <c r="TAZ260" s="33"/>
      <c r="TBA260" s="33"/>
      <c r="TBB260" s="33"/>
      <c r="TBC260" s="33"/>
      <c r="TBD260" s="33"/>
      <c r="TBE260" s="33"/>
      <c r="TBF260" s="33"/>
      <c r="TBG260" s="33"/>
      <c r="TBH260" s="35"/>
      <c r="TBI260" s="33"/>
      <c r="TBJ260" s="33"/>
      <c r="TBK260" s="33"/>
      <c r="TBL260" s="33"/>
      <c r="TBM260" s="33"/>
      <c r="TBN260" s="33"/>
      <c r="TBO260" s="33"/>
      <c r="TBP260" s="33"/>
      <c r="TBQ260" s="33"/>
      <c r="TBR260" s="33"/>
      <c r="TBS260" s="33"/>
      <c r="TBT260" s="33"/>
      <c r="TBU260" s="33"/>
      <c r="TBV260" s="33"/>
      <c r="TBW260" s="33"/>
      <c r="TBX260" s="33"/>
      <c r="TBY260" s="33"/>
      <c r="TBZ260" s="33"/>
      <c r="TCA260" s="33"/>
      <c r="TCB260" s="35"/>
      <c r="TCC260" s="33"/>
      <c r="TCD260" s="33"/>
      <c r="TCE260" s="33"/>
      <c r="TCF260" s="33"/>
      <c r="TCG260" s="33"/>
      <c r="TCH260" s="33"/>
      <c r="TCI260" s="33"/>
      <c r="TCJ260" s="33"/>
      <c r="TCK260" s="33"/>
      <c r="TCL260" s="33"/>
      <c r="TCM260" s="33"/>
      <c r="TCN260" s="33"/>
      <c r="TCO260" s="33"/>
      <c r="TCP260" s="33"/>
      <c r="TCQ260" s="33"/>
      <c r="TCR260" s="33"/>
      <c r="TCS260" s="33"/>
      <c r="TCT260" s="33"/>
      <c r="TCU260" s="33"/>
      <c r="TCV260" s="35"/>
      <c r="TCW260" s="33"/>
      <c r="TCX260" s="33"/>
      <c r="TCY260" s="33"/>
      <c r="TCZ260" s="33"/>
      <c r="TDA260" s="33"/>
      <c r="TDB260" s="33"/>
      <c r="TDC260" s="33"/>
      <c r="TDD260" s="33"/>
      <c r="TDE260" s="33"/>
      <c r="TDF260" s="33"/>
      <c r="TDG260" s="33"/>
      <c r="TDH260" s="33"/>
      <c r="TDI260" s="33"/>
      <c r="TDJ260" s="33"/>
      <c r="TDK260" s="33"/>
      <c r="TDL260" s="33"/>
      <c r="TDM260" s="33"/>
      <c r="TDN260" s="33"/>
      <c r="TDO260" s="33"/>
      <c r="TDP260" s="35"/>
      <c r="TDQ260" s="33"/>
      <c r="TDR260" s="33"/>
      <c r="TDS260" s="33"/>
      <c r="TDT260" s="33"/>
      <c r="TDU260" s="33"/>
      <c r="TDV260" s="33"/>
      <c r="TDW260" s="33"/>
      <c r="TDX260" s="33"/>
      <c r="TDY260" s="33"/>
      <c r="TDZ260" s="33"/>
      <c r="TEA260" s="33"/>
      <c r="TEB260" s="33"/>
      <c r="TEC260" s="33"/>
      <c r="TED260" s="33"/>
      <c r="TEE260" s="33"/>
      <c r="TEF260" s="33"/>
      <c r="TEG260" s="33"/>
      <c r="TEH260" s="33"/>
      <c r="TEI260" s="33"/>
      <c r="TEJ260" s="35"/>
      <c r="TEK260" s="33"/>
      <c r="TEL260" s="33"/>
      <c r="TEM260" s="33"/>
      <c r="TEN260" s="33"/>
      <c r="TEO260" s="33"/>
      <c r="TEP260" s="33"/>
      <c r="TEQ260" s="33"/>
      <c r="TER260" s="33"/>
      <c r="TES260" s="33"/>
      <c r="TET260" s="33"/>
      <c r="TEU260" s="33"/>
      <c r="TEV260" s="33"/>
      <c r="TEW260" s="33"/>
      <c r="TEX260" s="33"/>
      <c r="TEY260" s="33"/>
      <c r="TEZ260" s="33"/>
      <c r="TFA260" s="33"/>
      <c r="TFB260" s="33"/>
      <c r="TFC260" s="33"/>
      <c r="TFD260" s="35"/>
      <c r="TFE260" s="33"/>
      <c r="TFF260" s="33"/>
      <c r="TFG260" s="33"/>
      <c r="TFH260" s="33"/>
      <c r="TFI260" s="33"/>
      <c r="TFJ260" s="33"/>
      <c r="TFK260" s="33"/>
      <c r="TFL260" s="33"/>
      <c r="TFM260" s="33"/>
      <c r="TFN260" s="33"/>
      <c r="TFO260" s="33"/>
      <c r="TFP260" s="33"/>
      <c r="TFQ260" s="33"/>
      <c r="TFR260" s="33"/>
      <c r="TFS260" s="33"/>
      <c r="TFT260" s="33"/>
      <c r="TFU260" s="33"/>
      <c r="TFV260" s="33"/>
      <c r="TFW260" s="33"/>
      <c r="TFX260" s="35"/>
      <c r="TFY260" s="33"/>
      <c r="TFZ260" s="33"/>
      <c r="TGA260" s="33"/>
      <c r="TGB260" s="33"/>
      <c r="TGC260" s="33"/>
      <c r="TGD260" s="33"/>
      <c r="TGE260" s="33"/>
      <c r="TGF260" s="33"/>
      <c r="TGG260" s="33"/>
      <c r="TGH260" s="33"/>
      <c r="TGI260" s="33"/>
      <c r="TGJ260" s="33"/>
      <c r="TGK260" s="33"/>
      <c r="TGL260" s="33"/>
      <c r="TGM260" s="33"/>
      <c r="TGN260" s="33"/>
      <c r="TGO260" s="33"/>
      <c r="TGP260" s="33"/>
      <c r="TGQ260" s="33"/>
      <c r="TGR260" s="35"/>
      <c r="TGS260" s="33"/>
      <c r="TGT260" s="33"/>
      <c r="TGU260" s="33"/>
      <c r="TGV260" s="33"/>
      <c r="TGW260" s="33"/>
      <c r="TGX260" s="33"/>
      <c r="TGY260" s="33"/>
      <c r="TGZ260" s="33"/>
      <c r="THA260" s="33"/>
      <c r="THB260" s="33"/>
      <c r="THC260" s="33"/>
      <c r="THD260" s="33"/>
      <c r="THE260" s="33"/>
      <c r="THF260" s="33"/>
      <c r="THG260" s="33"/>
      <c r="THH260" s="33"/>
      <c r="THI260" s="33"/>
      <c r="THJ260" s="33"/>
      <c r="THK260" s="33"/>
      <c r="THL260" s="35"/>
      <c r="THM260" s="33"/>
      <c r="THN260" s="33"/>
      <c r="THO260" s="33"/>
      <c r="THP260" s="33"/>
      <c r="THQ260" s="33"/>
      <c r="THR260" s="33"/>
      <c r="THS260" s="33"/>
      <c r="THT260" s="33"/>
      <c r="THU260" s="33"/>
      <c r="THV260" s="33"/>
      <c r="THW260" s="33"/>
      <c r="THX260" s="33"/>
      <c r="THY260" s="33"/>
      <c r="THZ260" s="33"/>
      <c r="TIA260" s="33"/>
      <c r="TIB260" s="33"/>
      <c r="TIC260" s="33"/>
      <c r="TID260" s="33"/>
      <c r="TIE260" s="33"/>
      <c r="TIF260" s="35"/>
      <c r="TIG260" s="33"/>
      <c r="TIH260" s="33"/>
      <c r="TII260" s="33"/>
      <c r="TIJ260" s="33"/>
      <c r="TIK260" s="33"/>
      <c r="TIL260" s="33"/>
      <c r="TIM260" s="33"/>
      <c r="TIN260" s="33"/>
      <c r="TIO260" s="33"/>
      <c r="TIP260" s="33"/>
      <c r="TIQ260" s="33"/>
      <c r="TIR260" s="33"/>
      <c r="TIS260" s="33"/>
      <c r="TIT260" s="33"/>
      <c r="TIU260" s="33"/>
      <c r="TIV260" s="33"/>
      <c r="TIW260" s="33"/>
      <c r="TIX260" s="33"/>
      <c r="TIY260" s="33"/>
      <c r="TIZ260" s="35"/>
      <c r="TJA260" s="33"/>
      <c r="TJB260" s="33"/>
      <c r="TJC260" s="33"/>
      <c r="TJD260" s="33"/>
      <c r="TJE260" s="33"/>
      <c r="TJF260" s="33"/>
      <c r="TJG260" s="33"/>
      <c r="TJH260" s="33"/>
      <c r="TJI260" s="33"/>
      <c r="TJJ260" s="33"/>
      <c r="TJK260" s="33"/>
      <c r="TJL260" s="33"/>
      <c r="TJM260" s="33"/>
      <c r="TJN260" s="33"/>
      <c r="TJO260" s="33"/>
      <c r="TJP260" s="33"/>
      <c r="TJQ260" s="33"/>
      <c r="TJR260" s="33"/>
      <c r="TJS260" s="33"/>
      <c r="TJT260" s="35"/>
      <c r="TJU260" s="33"/>
      <c r="TJV260" s="33"/>
      <c r="TJW260" s="33"/>
      <c r="TJX260" s="33"/>
      <c r="TJY260" s="33"/>
      <c r="TJZ260" s="33"/>
      <c r="TKA260" s="33"/>
      <c r="TKB260" s="33"/>
      <c r="TKC260" s="33"/>
      <c r="TKD260" s="33"/>
      <c r="TKE260" s="33"/>
      <c r="TKF260" s="33"/>
      <c r="TKG260" s="33"/>
      <c r="TKH260" s="33"/>
      <c r="TKI260" s="33"/>
      <c r="TKJ260" s="33"/>
      <c r="TKK260" s="33"/>
      <c r="TKL260" s="33"/>
      <c r="TKM260" s="33"/>
      <c r="TKN260" s="35"/>
      <c r="TKO260" s="33"/>
      <c r="TKP260" s="33"/>
      <c r="TKQ260" s="33"/>
      <c r="TKR260" s="33"/>
      <c r="TKS260" s="33"/>
      <c r="TKT260" s="33"/>
      <c r="TKU260" s="33"/>
      <c r="TKV260" s="33"/>
      <c r="TKW260" s="33"/>
      <c r="TKX260" s="33"/>
      <c r="TKY260" s="33"/>
      <c r="TKZ260" s="33"/>
      <c r="TLA260" s="33"/>
      <c r="TLB260" s="33"/>
      <c r="TLC260" s="33"/>
      <c r="TLD260" s="33"/>
      <c r="TLE260" s="33"/>
      <c r="TLF260" s="33"/>
      <c r="TLG260" s="33"/>
      <c r="TLH260" s="35"/>
      <c r="TLI260" s="33"/>
      <c r="TLJ260" s="33"/>
      <c r="TLK260" s="33"/>
      <c r="TLL260" s="33"/>
      <c r="TLM260" s="33"/>
      <c r="TLN260" s="33"/>
      <c r="TLO260" s="33"/>
      <c r="TLP260" s="33"/>
      <c r="TLQ260" s="33"/>
      <c r="TLR260" s="33"/>
      <c r="TLS260" s="33"/>
      <c r="TLT260" s="33"/>
      <c r="TLU260" s="33"/>
      <c r="TLV260" s="33"/>
      <c r="TLW260" s="33"/>
      <c r="TLX260" s="33"/>
      <c r="TLY260" s="33"/>
      <c r="TLZ260" s="33"/>
      <c r="TMA260" s="33"/>
      <c r="TMB260" s="35"/>
      <c r="TMC260" s="33"/>
      <c r="TMD260" s="33"/>
      <c r="TME260" s="33"/>
      <c r="TMF260" s="33"/>
      <c r="TMG260" s="33"/>
      <c r="TMH260" s="33"/>
      <c r="TMI260" s="33"/>
      <c r="TMJ260" s="33"/>
      <c r="TMK260" s="33"/>
      <c r="TML260" s="33"/>
      <c r="TMM260" s="33"/>
      <c r="TMN260" s="33"/>
      <c r="TMO260" s="33"/>
      <c r="TMP260" s="33"/>
      <c r="TMQ260" s="33"/>
      <c r="TMR260" s="33"/>
      <c r="TMS260" s="33"/>
      <c r="TMT260" s="33"/>
      <c r="TMU260" s="33"/>
      <c r="TMV260" s="35"/>
      <c r="TMW260" s="33"/>
      <c r="TMX260" s="33"/>
      <c r="TMY260" s="33"/>
      <c r="TMZ260" s="33"/>
      <c r="TNA260" s="33"/>
      <c r="TNB260" s="33"/>
      <c r="TNC260" s="33"/>
      <c r="TND260" s="33"/>
      <c r="TNE260" s="33"/>
      <c r="TNF260" s="33"/>
      <c r="TNG260" s="33"/>
      <c r="TNH260" s="33"/>
      <c r="TNI260" s="33"/>
      <c r="TNJ260" s="33"/>
      <c r="TNK260" s="33"/>
      <c r="TNL260" s="33"/>
      <c r="TNM260" s="33"/>
      <c r="TNN260" s="33"/>
      <c r="TNO260" s="33"/>
      <c r="TNP260" s="35"/>
      <c r="TNQ260" s="33"/>
      <c r="TNR260" s="33"/>
      <c r="TNS260" s="33"/>
      <c r="TNT260" s="33"/>
      <c r="TNU260" s="33"/>
      <c r="TNV260" s="33"/>
      <c r="TNW260" s="33"/>
      <c r="TNX260" s="33"/>
      <c r="TNY260" s="33"/>
      <c r="TNZ260" s="33"/>
      <c r="TOA260" s="33"/>
      <c r="TOB260" s="33"/>
      <c r="TOC260" s="33"/>
      <c r="TOD260" s="33"/>
      <c r="TOE260" s="33"/>
      <c r="TOF260" s="33"/>
      <c r="TOG260" s="33"/>
      <c r="TOH260" s="33"/>
      <c r="TOI260" s="33"/>
      <c r="TOJ260" s="35"/>
      <c r="TOK260" s="33"/>
      <c r="TOL260" s="33"/>
      <c r="TOM260" s="33"/>
      <c r="TON260" s="33"/>
      <c r="TOO260" s="33"/>
      <c r="TOP260" s="33"/>
      <c r="TOQ260" s="33"/>
      <c r="TOR260" s="33"/>
      <c r="TOS260" s="33"/>
      <c r="TOT260" s="33"/>
      <c r="TOU260" s="33"/>
      <c r="TOV260" s="33"/>
      <c r="TOW260" s="33"/>
      <c r="TOX260" s="33"/>
      <c r="TOY260" s="33"/>
      <c r="TOZ260" s="33"/>
      <c r="TPA260" s="33"/>
      <c r="TPB260" s="33"/>
      <c r="TPC260" s="33"/>
      <c r="TPD260" s="35"/>
      <c r="TPE260" s="33"/>
      <c r="TPF260" s="33"/>
      <c r="TPG260" s="33"/>
      <c r="TPH260" s="33"/>
      <c r="TPI260" s="33"/>
      <c r="TPJ260" s="33"/>
      <c r="TPK260" s="33"/>
      <c r="TPL260" s="33"/>
      <c r="TPM260" s="33"/>
      <c r="TPN260" s="33"/>
      <c r="TPO260" s="33"/>
      <c r="TPP260" s="33"/>
      <c r="TPQ260" s="33"/>
      <c r="TPR260" s="33"/>
      <c r="TPS260" s="33"/>
      <c r="TPT260" s="33"/>
      <c r="TPU260" s="33"/>
      <c r="TPV260" s="33"/>
      <c r="TPW260" s="33"/>
      <c r="TPX260" s="35"/>
      <c r="TPY260" s="33"/>
      <c r="TPZ260" s="33"/>
      <c r="TQA260" s="33"/>
      <c r="TQB260" s="33"/>
      <c r="TQC260" s="33"/>
      <c r="TQD260" s="33"/>
      <c r="TQE260" s="33"/>
      <c r="TQF260" s="33"/>
      <c r="TQG260" s="33"/>
      <c r="TQH260" s="33"/>
      <c r="TQI260" s="33"/>
      <c r="TQJ260" s="33"/>
      <c r="TQK260" s="33"/>
      <c r="TQL260" s="33"/>
      <c r="TQM260" s="33"/>
      <c r="TQN260" s="33"/>
      <c r="TQO260" s="33"/>
      <c r="TQP260" s="33"/>
      <c r="TQQ260" s="33"/>
      <c r="TQR260" s="35"/>
      <c r="TQS260" s="33"/>
      <c r="TQT260" s="33"/>
      <c r="TQU260" s="33"/>
      <c r="TQV260" s="33"/>
      <c r="TQW260" s="33"/>
      <c r="TQX260" s="33"/>
      <c r="TQY260" s="33"/>
      <c r="TQZ260" s="33"/>
      <c r="TRA260" s="33"/>
      <c r="TRB260" s="33"/>
      <c r="TRC260" s="33"/>
      <c r="TRD260" s="33"/>
      <c r="TRE260" s="33"/>
      <c r="TRF260" s="33"/>
      <c r="TRG260" s="33"/>
      <c r="TRH260" s="33"/>
      <c r="TRI260" s="33"/>
      <c r="TRJ260" s="33"/>
      <c r="TRK260" s="33"/>
      <c r="TRL260" s="35"/>
      <c r="TRM260" s="33"/>
      <c r="TRN260" s="33"/>
      <c r="TRO260" s="33"/>
      <c r="TRP260" s="33"/>
      <c r="TRQ260" s="33"/>
      <c r="TRR260" s="33"/>
      <c r="TRS260" s="33"/>
      <c r="TRT260" s="33"/>
      <c r="TRU260" s="33"/>
      <c r="TRV260" s="33"/>
      <c r="TRW260" s="33"/>
      <c r="TRX260" s="33"/>
      <c r="TRY260" s="33"/>
      <c r="TRZ260" s="33"/>
      <c r="TSA260" s="33"/>
      <c r="TSB260" s="33"/>
      <c r="TSC260" s="33"/>
      <c r="TSD260" s="33"/>
      <c r="TSE260" s="33"/>
      <c r="TSF260" s="35"/>
      <c r="TSG260" s="33"/>
      <c r="TSH260" s="33"/>
      <c r="TSI260" s="33"/>
      <c r="TSJ260" s="33"/>
      <c r="TSK260" s="33"/>
      <c r="TSL260" s="33"/>
      <c r="TSM260" s="33"/>
      <c r="TSN260" s="33"/>
      <c r="TSO260" s="33"/>
      <c r="TSP260" s="33"/>
      <c r="TSQ260" s="33"/>
      <c r="TSR260" s="33"/>
      <c r="TSS260" s="33"/>
      <c r="TST260" s="33"/>
      <c r="TSU260" s="33"/>
      <c r="TSV260" s="33"/>
      <c r="TSW260" s="33"/>
      <c r="TSX260" s="33"/>
      <c r="TSY260" s="33"/>
      <c r="TSZ260" s="35"/>
      <c r="TTA260" s="33"/>
      <c r="TTB260" s="33"/>
      <c r="TTC260" s="33"/>
      <c r="TTD260" s="33"/>
      <c r="TTE260" s="33"/>
      <c r="TTF260" s="33"/>
      <c r="TTG260" s="33"/>
      <c r="TTH260" s="33"/>
      <c r="TTI260" s="33"/>
      <c r="TTJ260" s="33"/>
      <c r="TTK260" s="33"/>
      <c r="TTL260" s="33"/>
      <c r="TTM260" s="33"/>
      <c r="TTN260" s="33"/>
      <c r="TTO260" s="33"/>
      <c r="TTP260" s="33"/>
      <c r="TTQ260" s="33"/>
      <c r="TTR260" s="33"/>
      <c r="TTS260" s="33"/>
      <c r="TTT260" s="35"/>
      <c r="TTU260" s="33"/>
      <c r="TTV260" s="33"/>
      <c r="TTW260" s="33"/>
      <c r="TTX260" s="33"/>
      <c r="TTY260" s="33"/>
      <c r="TTZ260" s="33"/>
      <c r="TUA260" s="33"/>
      <c r="TUB260" s="33"/>
      <c r="TUC260" s="33"/>
      <c r="TUD260" s="33"/>
      <c r="TUE260" s="33"/>
      <c r="TUF260" s="33"/>
      <c r="TUG260" s="33"/>
      <c r="TUH260" s="33"/>
      <c r="TUI260" s="33"/>
      <c r="TUJ260" s="33"/>
      <c r="TUK260" s="33"/>
      <c r="TUL260" s="33"/>
      <c r="TUM260" s="33"/>
      <c r="TUN260" s="35"/>
      <c r="TUO260" s="33"/>
      <c r="TUP260" s="33"/>
      <c r="TUQ260" s="33"/>
      <c r="TUR260" s="33"/>
      <c r="TUS260" s="33"/>
      <c r="TUT260" s="33"/>
      <c r="TUU260" s="33"/>
      <c r="TUV260" s="33"/>
      <c r="TUW260" s="33"/>
      <c r="TUX260" s="33"/>
      <c r="TUY260" s="33"/>
      <c r="TUZ260" s="33"/>
      <c r="TVA260" s="33"/>
      <c r="TVB260" s="33"/>
      <c r="TVC260" s="33"/>
      <c r="TVD260" s="33"/>
      <c r="TVE260" s="33"/>
      <c r="TVF260" s="33"/>
      <c r="TVG260" s="33"/>
      <c r="TVH260" s="35"/>
      <c r="TVI260" s="33"/>
      <c r="TVJ260" s="33"/>
      <c r="TVK260" s="33"/>
      <c r="TVL260" s="33"/>
      <c r="TVM260" s="33"/>
      <c r="TVN260" s="33"/>
      <c r="TVO260" s="33"/>
      <c r="TVP260" s="33"/>
      <c r="TVQ260" s="33"/>
      <c r="TVR260" s="33"/>
      <c r="TVS260" s="33"/>
      <c r="TVT260" s="33"/>
      <c r="TVU260" s="33"/>
      <c r="TVV260" s="33"/>
      <c r="TVW260" s="33"/>
      <c r="TVX260" s="33"/>
      <c r="TVY260" s="33"/>
      <c r="TVZ260" s="33"/>
      <c r="TWA260" s="33"/>
      <c r="TWB260" s="35"/>
      <c r="TWC260" s="33"/>
      <c r="TWD260" s="33"/>
      <c r="TWE260" s="33"/>
      <c r="TWF260" s="33"/>
      <c r="TWG260" s="33"/>
      <c r="TWH260" s="33"/>
      <c r="TWI260" s="33"/>
      <c r="TWJ260" s="33"/>
      <c r="TWK260" s="33"/>
      <c r="TWL260" s="33"/>
      <c r="TWM260" s="33"/>
      <c r="TWN260" s="33"/>
      <c r="TWO260" s="33"/>
      <c r="TWP260" s="33"/>
      <c r="TWQ260" s="33"/>
      <c r="TWR260" s="33"/>
      <c r="TWS260" s="33"/>
      <c r="TWT260" s="33"/>
      <c r="TWU260" s="33"/>
      <c r="TWV260" s="35"/>
      <c r="TWW260" s="33"/>
      <c r="TWX260" s="33"/>
      <c r="TWY260" s="33"/>
      <c r="TWZ260" s="33"/>
      <c r="TXA260" s="33"/>
      <c r="TXB260" s="33"/>
      <c r="TXC260" s="33"/>
      <c r="TXD260" s="33"/>
      <c r="TXE260" s="33"/>
      <c r="TXF260" s="33"/>
      <c r="TXG260" s="33"/>
      <c r="TXH260" s="33"/>
      <c r="TXI260" s="33"/>
      <c r="TXJ260" s="33"/>
      <c r="TXK260" s="33"/>
      <c r="TXL260" s="33"/>
      <c r="TXM260" s="33"/>
      <c r="TXN260" s="33"/>
      <c r="TXO260" s="33"/>
      <c r="TXP260" s="35"/>
      <c r="TXQ260" s="33"/>
      <c r="TXR260" s="33"/>
      <c r="TXS260" s="33"/>
      <c r="TXT260" s="33"/>
      <c r="TXU260" s="33"/>
      <c r="TXV260" s="33"/>
      <c r="TXW260" s="33"/>
      <c r="TXX260" s="33"/>
      <c r="TXY260" s="33"/>
      <c r="TXZ260" s="33"/>
      <c r="TYA260" s="33"/>
      <c r="TYB260" s="33"/>
      <c r="TYC260" s="33"/>
      <c r="TYD260" s="33"/>
      <c r="TYE260" s="33"/>
      <c r="TYF260" s="33"/>
      <c r="TYG260" s="33"/>
      <c r="TYH260" s="33"/>
      <c r="TYI260" s="33"/>
      <c r="TYJ260" s="35"/>
      <c r="TYK260" s="33"/>
      <c r="TYL260" s="33"/>
      <c r="TYM260" s="33"/>
      <c r="TYN260" s="33"/>
      <c r="TYO260" s="33"/>
      <c r="TYP260" s="33"/>
      <c r="TYQ260" s="33"/>
      <c r="TYR260" s="33"/>
      <c r="TYS260" s="33"/>
      <c r="TYT260" s="33"/>
      <c r="TYU260" s="33"/>
      <c r="TYV260" s="33"/>
      <c r="TYW260" s="33"/>
      <c r="TYX260" s="33"/>
      <c r="TYY260" s="33"/>
      <c r="TYZ260" s="33"/>
      <c r="TZA260" s="33"/>
      <c r="TZB260" s="33"/>
      <c r="TZC260" s="33"/>
      <c r="TZD260" s="35"/>
      <c r="TZE260" s="33"/>
      <c r="TZF260" s="33"/>
      <c r="TZG260" s="33"/>
      <c r="TZH260" s="33"/>
      <c r="TZI260" s="33"/>
      <c r="TZJ260" s="33"/>
      <c r="TZK260" s="33"/>
      <c r="TZL260" s="33"/>
      <c r="TZM260" s="33"/>
      <c r="TZN260" s="33"/>
      <c r="TZO260" s="33"/>
      <c r="TZP260" s="33"/>
      <c r="TZQ260" s="33"/>
      <c r="TZR260" s="33"/>
      <c r="TZS260" s="33"/>
      <c r="TZT260" s="33"/>
      <c r="TZU260" s="33"/>
      <c r="TZV260" s="33"/>
      <c r="TZW260" s="33"/>
      <c r="TZX260" s="35"/>
      <c r="TZY260" s="33"/>
      <c r="TZZ260" s="33"/>
      <c r="UAA260" s="33"/>
      <c r="UAB260" s="33"/>
      <c r="UAC260" s="33"/>
      <c r="UAD260" s="33"/>
      <c r="UAE260" s="33"/>
      <c r="UAF260" s="33"/>
      <c r="UAG260" s="33"/>
      <c r="UAH260" s="33"/>
      <c r="UAI260" s="33"/>
      <c r="UAJ260" s="33"/>
      <c r="UAK260" s="33"/>
      <c r="UAL260" s="33"/>
      <c r="UAM260" s="33"/>
      <c r="UAN260" s="33"/>
      <c r="UAO260" s="33"/>
      <c r="UAP260" s="33"/>
      <c r="UAQ260" s="33"/>
      <c r="UAR260" s="35"/>
      <c r="UAS260" s="33"/>
      <c r="UAT260" s="33"/>
      <c r="UAU260" s="33"/>
      <c r="UAV260" s="33"/>
      <c r="UAW260" s="33"/>
      <c r="UAX260" s="33"/>
      <c r="UAY260" s="33"/>
      <c r="UAZ260" s="33"/>
      <c r="UBA260" s="33"/>
      <c r="UBB260" s="33"/>
      <c r="UBC260" s="33"/>
      <c r="UBD260" s="33"/>
      <c r="UBE260" s="33"/>
      <c r="UBF260" s="33"/>
      <c r="UBG260" s="33"/>
      <c r="UBH260" s="33"/>
      <c r="UBI260" s="33"/>
      <c r="UBJ260" s="33"/>
      <c r="UBK260" s="33"/>
      <c r="UBL260" s="35"/>
      <c r="UBM260" s="33"/>
      <c r="UBN260" s="33"/>
      <c r="UBO260" s="33"/>
      <c r="UBP260" s="33"/>
      <c r="UBQ260" s="33"/>
      <c r="UBR260" s="33"/>
      <c r="UBS260" s="33"/>
      <c r="UBT260" s="33"/>
      <c r="UBU260" s="33"/>
      <c r="UBV260" s="33"/>
      <c r="UBW260" s="33"/>
      <c r="UBX260" s="33"/>
      <c r="UBY260" s="33"/>
      <c r="UBZ260" s="33"/>
      <c r="UCA260" s="33"/>
      <c r="UCB260" s="33"/>
      <c r="UCC260" s="33"/>
      <c r="UCD260" s="33"/>
      <c r="UCE260" s="33"/>
      <c r="UCF260" s="35"/>
      <c r="UCG260" s="33"/>
      <c r="UCH260" s="33"/>
      <c r="UCI260" s="33"/>
      <c r="UCJ260" s="33"/>
      <c r="UCK260" s="33"/>
      <c r="UCL260" s="33"/>
      <c r="UCM260" s="33"/>
      <c r="UCN260" s="33"/>
      <c r="UCO260" s="33"/>
      <c r="UCP260" s="33"/>
      <c r="UCQ260" s="33"/>
      <c r="UCR260" s="33"/>
      <c r="UCS260" s="33"/>
      <c r="UCT260" s="33"/>
      <c r="UCU260" s="33"/>
      <c r="UCV260" s="33"/>
      <c r="UCW260" s="33"/>
      <c r="UCX260" s="33"/>
      <c r="UCY260" s="33"/>
      <c r="UCZ260" s="35"/>
      <c r="UDA260" s="33"/>
      <c r="UDB260" s="33"/>
      <c r="UDC260" s="33"/>
      <c r="UDD260" s="33"/>
      <c r="UDE260" s="33"/>
      <c r="UDF260" s="33"/>
      <c r="UDG260" s="33"/>
      <c r="UDH260" s="33"/>
      <c r="UDI260" s="33"/>
      <c r="UDJ260" s="33"/>
      <c r="UDK260" s="33"/>
      <c r="UDL260" s="33"/>
      <c r="UDM260" s="33"/>
      <c r="UDN260" s="33"/>
      <c r="UDO260" s="33"/>
      <c r="UDP260" s="33"/>
      <c r="UDQ260" s="33"/>
      <c r="UDR260" s="33"/>
      <c r="UDS260" s="33"/>
      <c r="UDT260" s="35"/>
      <c r="UDU260" s="33"/>
      <c r="UDV260" s="33"/>
      <c r="UDW260" s="33"/>
      <c r="UDX260" s="33"/>
      <c r="UDY260" s="33"/>
      <c r="UDZ260" s="33"/>
      <c r="UEA260" s="33"/>
      <c r="UEB260" s="33"/>
      <c r="UEC260" s="33"/>
      <c r="UED260" s="33"/>
      <c r="UEE260" s="33"/>
      <c r="UEF260" s="33"/>
      <c r="UEG260" s="33"/>
      <c r="UEH260" s="33"/>
      <c r="UEI260" s="33"/>
      <c r="UEJ260" s="33"/>
      <c r="UEK260" s="33"/>
      <c r="UEL260" s="33"/>
      <c r="UEM260" s="33"/>
      <c r="UEN260" s="35"/>
      <c r="UEO260" s="33"/>
      <c r="UEP260" s="33"/>
      <c r="UEQ260" s="33"/>
      <c r="UER260" s="33"/>
      <c r="UES260" s="33"/>
      <c r="UET260" s="33"/>
      <c r="UEU260" s="33"/>
      <c r="UEV260" s="33"/>
      <c r="UEW260" s="33"/>
      <c r="UEX260" s="33"/>
      <c r="UEY260" s="33"/>
      <c r="UEZ260" s="33"/>
      <c r="UFA260" s="33"/>
      <c r="UFB260" s="33"/>
      <c r="UFC260" s="33"/>
      <c r="UFD260" s="33"/>
      <c r="UFE260" s="33"/>
      <c r="UFF260" s="33"/>
      <c r="UFG260" s="33"/>
      <c r="UFH260" s="35"/>
      <c r="UFI260" s="33"/>
      <c r="UFJ260" s="33"/>
      <c r="UFK260" s="33"/>
      <c r="UFL260" s="33"/>
      <c r="UFM260" s="33"/>
      <c r="UFN260" s="33"/>
      <c r="UFO260" s="33"/>
      <c r="UFP260" s="33"/>
      <c r="UFQ260" s="33"/>
      <c r="UFR260" s="33"/>
      <c r="UFS260" s="33"/>
      <c r="UFT260" s="33"/>
      <c r="UFU260" s="33"/>
      <c r="UFV260" s="33"/>
      <c r="UFW260" s="33"/>
      <c r="UFX260" s="33"/>
      <c r="UFY260" s="33"/>
      <c r="UFZ260" s="33"/>
      <c r="UGA260" s="33"/>
      <c r="UGB260" s="35"/>
      <c r="UGC260" s="33"/>
      <c r="UGD260" s="33"/>
      <c r="UGE260" s="33"/>
      <c r="UGF260" s="33"/>
      <c r="UGG260" s="33"/>
      <c r="UGH260" s="33"/>
      <c r="UGI260" s="33"/>
      <c r="UGJ260" s="33"/>
      <c r="UGK260" s="33"/>
      <c r="UGL260" s="33"/>
      <c r="UGM260" s="33"/>
      <c r="UGN260" s="33"/>
      <c r="UGO260" s="33"/>
      <c r="UGP260" s="33"/>
      <c r="UGQ260" s="33"/>
      <c r="UGR260" s="33"/>
      <c r="UGS260" s="33"/>
      <c r="UGT260" s="33"/>
      <c r="UGU260" s="33"/>
      <c r="UGV260" s="35"/>
      <c r="UGW260" s="33"/>
      <c r="UGX260" s="33"/>
      <c r="UGY260" s="33"/>
      <c r="UGZ260" s="33"/>
      <c r="UHA260" s="33"/>
      <c r="UHB260" s="33"/>
      <c r="UHC260" s="33"/>
      <c r="UHD260" s="33"/>
      <c r="UHE260" s="33"/>
      <c r="UHF260" s="33"/>
      <c r="UHG260" s="33"/>
      <c r="UHH260" s="33"/>
      <c r="UHI260" s="33"/>
      <c r="UHJ260" s="33"/>
      <c r="UHK260" s="33"/>
      <c r="UHL260" s="33"/>
      <c r="UHM260" s="33"/>
      <c r="UHN260" s="33"/>
      <c r="UHO260" s="33"/>
      <c r="UHP260" s="35"/>
      <c r="UHQ260" s="33"/>
      <c r="UHR260" s="33"/>
      <c r="UHS260" s="33"/>
      <c r="UHT260" s="33"/>
      <c r="UHU260" s="33"/>
      <c r="UHV260" s="33"/>
      <c r="UHW260" s="33"/>
      <c r="UHX260" s="33"/>
      <c r="UHY260" s="33"/>
      <c r="UHZ260" s="33"/>
      <c r="UIA260" s="33"/>
      <c r="UIB260" s="33"/>
      <c r="UIC260" s="33"/>
      <c r="UID260" s="33"/>
      <c r="UIE260" s="33"/>
      <c r="UIF260" s="33"/>
      <c r="UIG260" s="33"/>
      <c r="UIH260" s="33"/>
      <c r="UII260" s="33"/>
      <c r="UIJ260" s="35"/>
      <c r="UIK260" s="33"/>
      <c r="UIL260" s="33"/>
      <c r="UIM260" s="33"/>
      <c r="UIN260" s="33"/>
      <c r="UIO260" s="33"/>
      <c r="UIP260" s="33"/>
      <c r="UIQ260" s="33"/>
      <c r="UIR260" s="33"/>
      <c r="UIS260" s="33"/>
      <c r="UIT260" s="33"/>
      <c r="UIU260" s="33"/>
      <c r="UIV260" s="33"/>
      <c r="UIW260" s="33"/>
      <c r="UIX260" s="33"/>
      <c r="UIY260" s="33"/>
      <c r="UIZ260" s="33"/>
      <c r="UJA260" s="33"/>
      <c r="UJB260" s="33"/>
      <c r="UJC260" s="33"/>
      <c r="UJD260" s="35"/>
      <c r="UJE260" s="33"/>
      <c r="UJF260" s="33"/>
      <c r="UJG260" s="33"/>
      <c r="UJH260" s="33"/>
      <c r="UJI260" s="33"/>
      <c r="UJJ260" s="33"/>
      <c r="UJK260" s="33"/>
      <c r="UJL260" s="33"/>
      <c r="UJM260" s="33"/>
      <c r="UJN260" s="33"/>
      <c r="UJO260" s="33"/>
      <c r="UJP260" s="33"/>
      <c r="UJQ260" s="33"/>
      <c r="UJR260" s="33"/>
      <c r="UJS260" s="33"/>
      <c r="UJT260" s="33"/>
      <c r="UJU260" s="33"/>
      <c r="UJV260" s="33"/>
      <c r="UJW260" s="33"/>
      <c r="UJX260" s="35"/>
      <c r="UJY260" s="33"/>
      <c r="UJZ260" s="33"/>
      <c r="UKA260" s="33"/>
      <c r="UKB260" s="33"/>
      <c r="UKC260" s="33"/>
      <c r="UKD260" s="33"/>
      <c r="UKE260" s="33"/>
      <c r="UKF260" s="33"/>
      <c r="UKG260" s="33"/>
      <c r="UKH260" s="33"/>
      <c r="UKI260" s="33"/>
      <c r="UKJ260" s="33"/>
      <c r="UKK260" s="33"/>
      <c r="UKL260" s="33"/>
      <c r="UKM260" s="33"/>
      <c r="UKN260" s="33"/>
      <c r="UKO260" s="33"/>
      <c r="UKP260" s="33"/>
      <c r="UKQ260" s="33"/>
      <c r="UKR260" s="35"/>
      <c r="UKS260" s="33"/>
      <c r="UKT260" s="33"/>
      <c r="UKU260" s="33"/>
      <c r="UKV260" s="33"/>
      <c r="UKW260" s="33"/>
      <c r="UKX260" s="33"/>
      <c r="UKY260" s="33"/>
      <c r="UKZ260" s="33"/>
      <c r="ULA260" s="33"/>
      <c r="ULB260" s="33"/>
      <c r="ULC260" s="33"/>
      <c r="ULD260" s="33"/>
      <c r="ULE260" s="33"/>
      <c r="ULF260" s="33"/>
      <c r="ULG260" s="33"/>
      <c r="ULH260" s="33"/>
      <c r="ULI260" s="33"/>
      <c r="ULJ260" s="33"/>
      <c r="ULK260" s="33"/>
      <c r="ULL260" s="35"/>
      <c r="ULM260" s="33"/>
      <c r="ULN260" s="33"/>
      <c r="ULO260" s="33"/>
      <c r="ULP260" s="33"/>
      <c r="ULQ260" s="33"/>
      <c r="ULR260" s="33"/>
      <c r="ULS260" s="33"/>
      <c r="ULT260" s="33"/>
      <c r="ULU260" s="33"/>
      <c r="ULV260" s="33"/>
      <c r="ULW260" s="33"/>
      <c r="ULX260" s="33"/>
      <c r="ULY260" s="33"/>
      <c r="ULZ260" s="33"/>
      <c r="UMA260" s="33"/>
      <c r="UMB260" s="33"/>
      <c r="UMC260" s="33"/>
      <c r="UMD260" s="33"/>
      <c r="UME260" s="33"/>
      <c r="UMF260" s="35"/>
      <c r="UMG260" s="33"/>
      <c r="UMH260" s="33"/>
      <c r="UMI260" s="33"/>
      <c r="UMJ260" s="33"/>
      <c r="UMK260" s="33"/>
      <c r="UML260" s="33"/>
      <c r="UMM260" s="33"/>
      <c r="UMN260" s="33"/>
      <c r="UMO260" s="33"/>
      <c r="UMP260" s="33"/>
      <c r="UMQ260" s="33"/>
      <c r="UMR260" s="33"/>
      <c r="UMS260" s="33"/>
      <c r="UMT260" s="33"/>
      <c r="UMU260" s="33"/>
      <c r="UMV260" s="33"/>
      <c r="UMW260" s="33"/>
      <c r="UMX260" s="33"/>
      <c r="UMY260" s="33"/>
      <c r="UMZ260" s="35"/>
      <c r="UNA260" s="33"/>
      <c r="UNB260" s="33"/>
      <c r="UNC260" s="33"/>
      <c r="UND260" s="33"/>
      <c r="UNE260" s="33"/>
      <c r="UNF260" s="33"/>
      <c r="UNG260" s="33"/>
      <c r="UNH260" s="33"/>
      <c r="UNI260" s="33"/>
      <c r="UNJ260" s="33"/>
      <c r="UNK260" s="33"/>
      <c r="UNL260" s="33"/>
      <c r="UNM260" s="33"/>
      <c r="UNN260" s="33"/>
      <c r="UNO260" s="33"/>
      <c r="UNP260" s="33"/>
      <c r="UNQ260" s="33"/>
      <c r="UNR260" s="33"/>
      <c r="UNS260" s="33"/>
      <c r="UNT260" s="35"/>
      <c r="UNU260" s="33"/>
      <c r="UNV260" s="33"/>
      <c r="UNW260" s="33"/>
      <c r="UNX260" s="33"/>
      <c r="UNY260" s="33"/>
      <c r="UNZ260" s="33"/>
      <c r="UOA260" s="33"/>
      <c r="UOB260" s="33"/>
      <c r="UOC260" s="33"/>
      <c r="UOD260" s="33"/>
      <c r="UOE260" s="33"/>
      <c r="UOF260" s="33"/>
      <c r="UOG260" s="33"/>
      <c r="UOH260" s="33"/>
      <c r="UOI260" s="33"/>
      <c r="UOJ260" s="33"/>
      <c r="UOK260" s="33"/>
      <c r="UOL260" s="33"/>
      <c r="UOM260" s="33"/>
      <c r="UON260" s="35"/>
      <c r="UOO260" s="33"/>
      <c r="UOP260" s="33"/>
      <c r="UOQ260" s="33"/>
      <c r="UOR260" s="33"/>
      <c r="UOS260" s="33"/>
      <c r="UOT260" s="33"/>
      <c r="UOU260" s="33"/>
      <c r="UOV260" s="33"/>
      <c r="UOW260" s="33"/>
      <c r="UOX260" s="33"/>
      <c r="UOY260" s="33"/>
      <c r="UOZ260" s="33"/>
      <c r="UPA260" s="33"/>
      <c r="UPB260" s="33"/>
      <c r="UPC260" s="33"/>
      <c r="UPD260" s="33"/>
      <c r="UPE260" s="33"/>
      <c r="UPF260" s="33"/>
      <c r="UPG260" s="33"/>
      <c r="UPH260" s="35"/>
      <c r="UPI260" s="33"/>
      <c r="UPJ260" s="33"/>
      <c r="UPK260" s="33"/>
      <c r="UPL260" s="33"/>
      <c r="UPM260" s="33"/>
      <c r="UPN260" s="33"/>
      <c r="UPO260" s="33"/>
      <c r="UPP260" s="33"/>
      <c r="UPQ260" s="33"/>
      <c r="UPR260" s="33"/>
      <c r="UPS260" s="33"/>
      <c r="UPT260" s="33"/>
      <c r="UPU260" s="33"/>
      <c r="UPV260" s="33"/>
      <c r="UPW260" s="33"/>
      <c r="UPX260" s="33"/>
      <c r="UPY260" s="33"/>
      <c r="UPZ260" s="33"/>
      <c r="UQA260" s="33"/>
      <c r="UQB260" s="35"/>
      <c r="UQC260" s="33"/>
      <c r="UQD260" s="33"/>
      <c r="UQE260" s="33"/>
      <c r="UQF260" s="33"/>
      <c r="UQG260" s="33"/>
      <c r="UQH260" s="33"/>
      <c r="UQI260" s="33"/>
      <c r="UQJ260" s="33"/>
      <c r="UQK260" s="33"/>
      <c r="UQL260" s="33"/>
      <c r="UQM260" s="33"/>
      <c r="UQN260" s="33"/>
      <c r="UQO260" s="33"/>
      <c r="UQP260" s="33"/>
      <c r="UQQ260" s="33"/>
      <c r="UQR260" s="33"/>
      <c r="UQS260" s="33"/>
      <c r="UQT260" s="33"/>
      <c r="UQU260" s="33"/>
      <c r="UQV260" s="35"/>
      <c r="UQW260" s="33"/>
      <c r="UQX260" s="33"/>
      <c r="UQY260" s="33"/>
      <c r="UQZ260" s="33"/>
      <c r="URA260" s="33"/>
      <c r="URB260" s="33"/>
      <c r="URC260" s="33"/>
      <c r="URD260" s="33"/>
      <c r="URE260" s="33"/>
      <c r="URF260" s="33"/>
      <c r="URG260" s="33"/>
      <c r="URH260" s="33"/>
      <c r="URI260" s="33"/>
      <c r="URJ260" s="33"/>
      <c r="URK260" s="33"/>
      <c r="URL260" s="33"/>
      <c r="URM260" s="33"/>
      <c r="URN260" s="33"/>
      <c r="URO260" s="33"/>
      <c r="URP260" s="35"/>
      <c r="URQ260" s="33"/>
      <c r="URR260" s="33"/>
      <c r="URS260" s="33"/>
      <c r="URT260" s="33"/>
      <c r="URU260" s="33"/>
      <c r="URV260" s="33"/>
      <c r="URW260" s="33"/>
      <c r="URX260" s="33"/>
      <c r="URY260" s="33"/>
      <c r="URZ260" s="33"/>
      <c r="USA260" s="33"/>
      <c r="USB260" s="33"/>
      <c r="USC260" s="33"/>
      <c r="USD260" s="33"/>
      <c r="USE260" s="33"/>
      <c r="USF260" s="33"/>
      <c r="USG260" s="33"/>
      <c r="USH260" s="33"/>
      <c r="USI260" s="33"/>
      <c r="USJ260" s="35"/>
      <c r="USK260" s="33"/>
      <c r="USL260" s="33"/>
      <c r="USM260" s="33"/>
      <c r="USN260" s="33"/>
      <c r="USO260" s="33"/>
      <c r="USP260" s="33"/>
      <c r="USQ260" s="33"/>
      <c r="USR260" s="33"/>
      <c r="USS260" s="33"/>
      <c r="UST260" s="33"/>
      <c r="USU260" s="33"/>
      <c r="USV260" s="33"/>
      <c r="USW260" s="33"/>
      <c r="USX260" s="33"/>
      <c r="USY260" s="33"/>
      <c r="USZ260" s="33"/>
      <c r="UTA260" s="33"/>
      <c r="UTB260" s="33"/>
      <c r="UTC260" s="33"/>
      <c r="UTD260" s="35"/>
      <c r="UTE260" s="33"/>
      <c r="UTF260" s="33"/>
      <c r="UTG260" s="33"/>
      <c r="UTH260" s="33"/>
      <c r="UTI260" s="33"/>
      <c r="UTJ260" s="33"/>
      <c r="UTK260" s="33"/>
      <c r="UTL260" s="33"/>
      <c r="UTM260" s="33"/>
      <c r="UTN260" s="33"/>
      <c r="UTO260" s="33"/>
      <c r="UTP260" s="33"/>
      <c r="UTQ260" s="33"/>
      <c r="UTR260" s="33"/>
      <c r="UTS260" s="33"/>
      <c r="UTT260" s="33"/>
      <c r="UTU260" s="33"/>
      <c r="UTV260" s="33"/>
      <c r="UTW260" s="33"/>
      <c r="UTX260" s="35"/>
      <c r="UTY260" s="33"/>
      <c r="UTZ260" s="33"/>
      <c r="UUA260" s="33"/>
      <c r="UUB260" s="33"/>
      <c r="UUC260" s="33"/>
      <c r="UUD260" s="33"/>
      <c r="UUE260" s="33"/>
      <c r="UUF260" s="33"/>
      <c r="UUG260" s="33"/>
      <c r="UUH260" s="33"/>
      <c r="UUI260" s="33"/>
      <c r="UUJ260" s="33"/>
      <c r="UUK260" s="33"/>
      <c r="UUL260" s="33"/>
      <c r="UUM260" s="33"/>
      <c r="UUN260" s="33"/>
      <c r="UUO260" s="33"/>
      <c r="UUP260" s="33"/>
      <c r="UUQ260" s="33"/>
      <c r="UUR260" s="35"/>
      <c r="UUS260" s="33"/>
      <c r="UUT260" s="33"/>
      <c r="UUU260" s="33"/>
      <c r="UUV260" s="33"/>
      <c r="UUW260" s="33"/>
      <c r="UUX260" s="33"/>
      <c r="UUY260" s="33"/>
      <c r="UUZ260" s="33"/>
      <c r="UVA260" s="33"/>
      <c r="UVB260" s="33"/>
      <c r="UVC260" s="33"/>
      <c r="UVD260" s="33"/>
      <c r="UVE260" s="33"/>
      <c r="UVF260" s="33"/>
      <c r="UVG260" s="33"/>
      <c r="UVH260" s="33"/>
      <c r="UVI260" s="33"/>
      <c r="UVJ260" s="33"/>
      <c r="UVK260" s="33"/>
      <c r="UVL260" s="35"/>
      <c r="UVM260" s="33"/>
      <c r="UVN260" s="33"/>
      <c r="UVO260" s="33"/>
      <c r="UVP260" s="33"/>
      <c r="UVQ260" s="33"/>
      <c r="UVR260" s="33"/>
      <c r="UVS260" s="33"/>
      <c r="UVT260" s="33"/>
      <c r="UVU260" s="33"/>
      <c r="UVV260" s="33"/>
      <c r="UVW260" s="33"/>
      <c r="UVX260" s="33"/>
      <c r="UVY260" s="33"/>
      <c r="UVZ260" s="33"/>
      <c r="UWA260" s="33"/>
      <c r="UWB260" s="33"/>
      <c r="UWC260" s="33"/>
      <c r="UWD260" s="33"/>
      <c r="UWE260" s="33"/>
      <c r="UWF260" s="35"/>
      <c r="UWG260" s="33"/>
      <c r="UWH260" s="33"/>
      <c r="UWI260" s="33"/>
      <c r="UWJ260" s="33"/>
      <c r="UWK260" s="33"/>
      <c r="UWL260" s="33"/>
      <c r="UWM260" s="33"/>
      <c r="UWN260" s="33"/>
      <c r="UWO260" s="33"/>
      <c r="UWP260" s="33"/>
      <c r="UWQ260" s="33"/>
      <c r="UWR260" s="33"/>
      <c r="UWS260" s="33"/>
      <c r="UWT260" s="33"/>
      <c r="UWU260" s="33"/>
      <c r="UWV260" s="33"/>
      <c r="UWW260" s="33"/>
      <c r="UWX260" s="33"/>
      <c r="UWY260" s="33"/>
      <c r="UWZ260" s="35"/>
      <c r="UXA260" s="33"/>
      <c r="UXB260" s="33"/>
      <c r="UXC260" s="33"/>
      <c r="UXD260" s="33"/>
      <c r="UXE260" s="33"/>
      <c r="UXF260" s="33"/>
      <c r="UXG260" s="33"/>
      <c r="UXH260" s="33"/>
      <c r="UXI260" s="33"/>
      <c r="UXJ260" s="33"/>
      <c r="UXK260" s="33"/>
      <c r="UXL260" s="33"/>
      <c r="UXM260" s="33"/>
      <c r="UXN260" s="33"/>
      <c r="UXO260" s="33"/>
      <c r="UXP260" s="33"/>
      <c r="UXQ260" s="33"/>
      <c r="UXR260" s="33"/>
      <c r="UXS260" s="33"/>
      <c r="UXT260" s="35"/>
      <c r="UXU260" s="33"/>
      <c r="UXV260" s="33"/>
      <c r="UXW260" s="33"/>
      <c r="UXX260" s="33"/>
      <c r="UXY260" s="33"/>
      <c r="UXZ260" s="33"/>
      <c r="UYA260" s="33"/>
      <c r="UYB260" s="33"/>
      <c r="UYC260" s="33"/>
      <c r="UYD260" s="33"/>
      <c r="UYE260" s="33"/>
      <c r="UYF260" s="33"/>
      <c r="UYG260" s="33"/>
      <c r="UYH260" s="33"/>
      <c r="UYI260" s="33"/>
      <c r="UYJ260" s="33"/>
      <c r="UYK260" s="33"/>
      <c r="UYL260" s="33"/>
      <c r="UYM260" s="33"/>
      <c r="UYN260" s="35"/>
      <c r="UYO260" s="33"/>
      <c r="UYP260" s="33"/>
      <c r="UYQ260" s="33"/>
      <c r="UYR260" s="33"/>
      <c r="UYS260" s="33"/>
      <c r="UYT260" s="33"/>
      <c r="UYU260" s="33"/>
      <c r="UYV260" s="33"/>
      <c r="UYW260" s="33"/>
      <c r="UYX260" s="33"/>
      <c r="UYY260" s="33"/>
      <c r="UYZ260" s="33"/>
      <c r="UZA260" s="33"/>
      <c r="UZB260" s="33"/>
      <c r="UZC260" s="33"/>
      <c r="UZD260" s="33"/>
      <c r="UZE260" s="33"/>
      <c r="UZF260" s="33"/>
      <c r="UZG260" s="33"/>
      <c r="UZH260" s="35"/>
      <c r="UZI260" s="33"/>
      <c r="UZJ260" s="33"/>
      <c r="UZK260" s="33"/>
      <c r="UZL260" s="33"/>
      <c r="UZM260" s="33"/>
      <c r="UZN260" s="33"/>
      <c r="UZO260" s="33"/>
      <c r="UZP260" s="33"/>
      <c r="UZQ260" s="33"/>
      <c r="UZR260" s="33"/>
      <c r="UZS260" s="33"/>
      <c r="UZT260" s="33"/>
      <c r="UZU260" s="33"/>
      <c r="UZV260" s="33"/>
      <c r="UZW260" s="33"/>
      <c r="UZX260" s="33"/>
      <c r="UZY260" s="33"/>
      <c r="UZZ260" s="33"/>
      <c r="VAA260" s="33"/>
      <c r="VAB260" s="35"/>
      <c r="VAC260" s="33"/>
      <c r="VAD260" s="33"/>
      <c r="VAE260" s="33"/>
      <c r="VAF260" s="33"/>
      <c r="VAG260" s="33"/>
      <c r="VAH260" s="33"/>
      <c r="VAI260" s="33"/>
      <c r="VAJ260" s="33"/>
      <c r="VAK260" s="33"/>
      <c r="VAL260" s="33"/>
      <c r="VAM260" s="33"/>
      <c r="VAN260" s="33"/>
      <c r="VAO260" s="33"/>
      <c r="VAP260" s="33"/>
      <c r="VAQ260" s="33"/>
      <c r="VAR260" s="33"/>
      <c r="VAS260" s="33"/>
      <c r="VAT260" s="33"/>
      <c r="VAU260" s="33"/>
      <c r="VAV260" s="35"/>
      <c r="VAW260" s="33"/>
      <c r="VAX260" s="33"/>
      <c r="VAY260" s="33"/>
      <c r="VAZ260" s="33"/>
      <c r="VBA260" s="33"/>
      <c r="VBB260" s="33"/>
      <c r="VBC260" s="33"/>
      <c r="VBD260" s="33"/>
      <c r="VBE260" s="33"/>
      <c r="VBF260" s="33"/>
      <c r="VBG260" s="33"/>
      <c r="VBH260" s="33"/>
      <c r="VBI260" s="33"/>
      <c r="VBJ260" s="33"/>
      <c r="VBK260" s="33"/>
      <c r="VBL260" s="33"/>
      <c r="VBM260" s="33"/>
      <c r="VBN260" s="33"/>
      <c r="VBO260" s="33"/>
      <c r="VBP260" s="35"/>
      <c r="VBQ260" s="33"/>
      <c r="VBR260" s="33"/>
      <c r="VBS260" s="33"/>
      <c r="VBT260" s="33"/>
      <c r="VBU260" s="33"/>
      <c r="VBV260" s="33"/>
      <c r="VBW260" s="33"/>
      <c r="VBX260" s="33"/>
      <c r="VBY260" s="33"/>
      <c r="VBZ260" s="33"/>
      <c r="VCA260" s="33"/>
      <c r="VCB260" s="33"/>
      <c r="VCC260" s="33"/>
      <c r="VCD260" s="33"/>
      <c r="VCE260" s="33"/>
      <c r="VCF260" s="33"/>
      <c r="VCG260" s="33"/>
      <c r="VCH260" s="33"/>
      <c r="VCI260" s="33"/>
      <c r="VCJ260" s="35"/>
      <c r="VCK260" s="33"/>
      <c r="VCL260" s="33"/>
      <c r="VCM260" s="33"/>
      <c r="VCN260" s="33"/>
      <c r="VCO260" s="33"/>
      <c r="VCP260" s="33"/>
      <c r="VCQ260" s="33"/>
      <c r="VCR260" s="33"/>
      <c r="VCS260" s="33"/>
      <c r="VCT260" s="33"/>
      <c r="VCU260" s="33"/>
      <c r="VCV260" s="33"/>
      <c r="VCW260" s="33"/>
      <c r="VCX260" s="33"/>
      <c r="VCY260" s="33"/>
      <c r="VCZ260" s="33"/>
      <c r="VDA260" s="33"/>
      <c r="VDB260" s="33"/>
      <c r="VDC260" s="33"/>
      <c r="VDD260" s="35"/>
      <c r="VDE260" s="33"/>
      <c r="VDF260" s="33"/>
      <c r="VDG260" s="33"/>
      <c r="VDH260" s="33"/>
      <c r="VDI260" s="33"/>
      <c r="VDJ260" s="33"/>
      <c r="VDK260" s="33"/>
      <c r="VDL260" s="33"/>
      <c r="VDM260" s="33"/>
      <c r="VDN260" s="33"/>
      <c r="VDO260" s="33"/>
      <c r="VDP260" s="33"/>
      <c r="VDQ260" s="33"/>
      <c r="VDR260" s="33"/>
      <c r="VDS260" s="33"/>
      <c r="VDT260" s="33"/>
      <c r="VDU260" s="33"/>
      <c r="VDV260" s="33"/>
      <c r="VDW260" s="33"/>
      <c r="VDX260" s="35"/>
      <c r="VDY260" s="33"/>
      <c r="VDZ260" s="33"/>
      <c r="VEA260" s="33"/>
      <c r="VEB260" s="33"/>
      <c r="VEC260" s="33"/>
      <c r="VED260" s="33"/>
      <c r="VEE260" s="33"/>
      <c r="VEF260" s="33"/>
      <c r="VEG260" s="33"/>
      <c r="VEH260" s="33"/>
      <c r="VEI260" s="33"/>
      <c r="VEJ260" s="33"/>
      <c r="VEK260" s="33"/>
      <c r="VEL260" s="33"/>
      <c r="VEM260" s="33"/>
      <c r="VEN260" s="33"/>
      <c r="VEO260" s="33"/>
      <c r="VEP260" s="33"/>
      <c r="VEQ260" s="33"/>
      <c r="VER260" s="35"/>
      <c r="VES260" s="33"/>
      <c r="VET260" s="33"/>
      <c r="VEU260" s="33"/>
      <c r="VEV260" s="33"/>
      <c r="VEW260" s="33"/>
      <c r="VEX260" s="33"/>
      <c r="VEY260" s="33"/>
      <c r="VEZ260" s="33"/>
      <c r="VFA260" s="33"/>
      <c r="VFB260" s="33"/>
      <c r="VFC260" s="33"/>
      <c r="VFD260" s="33"/>
      <c r="VFE260" s="33"/>
      <c r="VFF260" s="33"/>
      <c r="VFG260" s="33"/>
      <c r="VFH260" s="33"/>
      <c r="VFI260" s="33"/>
      <c r="VFJ260" s="33"/>
      <c r="VFK260" s="33"/>
      <c r="VFL260" s="35"/>
      <c r="VFM260" s="33"/>
      <c r="VFN260" s="33"/>
      <c r="VFO260" s="33"/>
      <c r="VFP260" s="33"/>
      <c r="VFQ260" s="33"/>
      <c r="VFR260" s="33"/>
      <c r="VFS260" s="33"/>
      <c r="VFT260" s="33"/>
      <c r="VFU260" s="33"/>
      <c r="VFV260" s="33"/>
      <c r="VFW260" s="33"/>
      <c r="VFX260" s="33"/>
      <c r="VFY260" s="33"/>
      <c r="VFZ260" s="33"/>
      <c r="VGA260" s="33"/>
      <c r="VGB260" s="33"/>
      <c r="VGC260" s="33"/>
      <c r="VGD260" s="33"/>
      <c r="VGE260" s="33"/>
      <c r="VGF260" s="35"/>
      <c r="VGG260" s="33"/>
      <c r="VGH260" s="33"/>
      <c r="VGI260" s="33"/>
      <c r="VGJ260" s="33"/>
      <c r="VGK260" s="33"/>
      <c r="VGL260" s="33"/>
      <c r="VGM260" s="33"/>
      <c r="VGN260" s="33"/>
      <c r="VGO260" s="33"/>
      <c r="VGP260" s="33"/>
      <c r="VGQ260" s="33"/>
      <c r="VGR260" s="33"/>
      <c r="VGS260" s="33"/>
      <c r="VGT260" s="33"/>
      <c r="VGU260" s="33"/>
      <c r="VGV260" s="33"/>
      <c r="VGW260" s="33"/>
      <c r="VGX260" s="33"/>
      <c r="VGY260" s="33"/>
      <c r="VGZ260" s="35"/>
      <c r="VHA260" s="33"/>
      <c r="VHB260" s="33"/>
      <c r="VHC260" s="33"/>
      <c r="VHD260" s="33"/>
      <c r="VHE260" s="33"/>
      <c r="VHF260" s="33"/>
      <c r="VHG260" s="33"/>
      <c r="VHH260" s="33"/>
      <c r="VHI260" s="33"/>
      <c r="VHJ260" s="33"/>
      <c r="VHK260" s="33"/>
      <c r="VHL260" s="33"/>
      <c r="VHM260" s="33"/>
      <c r="VHN260" s="33"/>
      <c r="VHO260" s="33"/>
      <c r="VHP260" s="33"/>
      <c r="VHQ260" s="33"/>
      <c r="VHR260" s="33"/>
      <c r="VHS260" s="33"/>
      <c r="VHT260" s="35"/>
      <c r="VHU260" s="33"/>
      <c r="VHV260" s="33"/>
      <c r="VHW260" s="33"/>
      <c r="VHX260" s="33"/>
      <c r="VHY260" s="33"/>
      <c r="VHZ260" s="33"/>
      <c r="VIA260" s="33"/>
      <c r="VIB260" s="33"/>
      <c r="VIC260" s="33"/>
      <c r="VID260" s="33"/>
      <c r="VIE260" s="33"/>
      <c r="VIF260" s="33"/>
      <c r="VIG260" s="33"/>
      <c r="VIH260" s="33"/>
      <c r="VII260" s="33"/>
      <c r="VIJ260" s="33"/>
      <c r="VIK260" s="33"/>
      <c r="VIL260" s="33"/>
      <c r="VIM260" s="33"/>
      <c r="VIN260" s="35"/>
      <c r="VIO260" s="33"/>
      <c r="VIP260" s="33"/>
      <c r="VIQ260" s="33"/>
      <c r="VIR260" s="33"/>
      <c r="VIS260" s="33"/>
      <c r="VIT260" s="33"/>
      <c r="VIU260" s="33"/>
      <c r="VIV260" s="33"/>
      <c r="VIW260" s="33"/>
      <c r="VIX260" s="33"/>
      <c r="VIY260" s="33"/>
      <c r="VIZ260" s="33"/>
      <c r="VJA260" s="33"/>
      <c r="VJB260" s="33"/>
      <c r="VJC260" s="33"/>
      <c r="VJD260" s="33"/>
      <c r="VJE260" s="33"/>
      <c r="VJF260" s="33"/>
      <c r="VJG260" s="33"/>
      <c r="VJH260" s="35"/>
      <c r="VJI260" s="33"/>
      <c r="VJJ260" s="33"/>
      <c r="VJK260" s="33"/>
      <c r="VJL260" s="33"/>
      <c r="VJM260" s="33"/>
      <c r="VJN260" s="33"/>
      <c r="VJO260" s="33"/>
      <c r="VJP260" s="33"/>
      <c r="VJQ260" s="33"/>
      <c r="VJR260" s="33"/>
      <c r="VJS260" s="33"/>
      <c r="VJT260" s="33"/>
      <c r="VJU260" s="33"/>
      <c r="VJV260" s="33"/>
      <c r="VJW260" s="33"/>
      <c r="VJX260" s="33"/>
      <c r="VJY260" s="33"/>
      <c r="VJZ260" s="33"/>
      <c r="VKA260" s="33"/>
      <c r="VKB260" s="35"/>
      <c r="VKC260" s="33"/>
      <c r="VKD260" s="33"/>
      <c r="VKE260" s="33"/>
      <c r="VKF260" s="33"/>
      <c r="VKG260" s="33"/>
      <c r="VKH260" s="33"/>
      <c r="VKI260" s="33"/>
      <c r="VKJ260" s="33"/>
      <c r="VKK260" s="33"/>
      <c r="VKL260" s="33"/>
      <c r="VKM260" s="33"/>
      <c r="VKN260" s="33"/>
      <c r="VKO260" s="33"/>
      <c r="VKP260" s="33"/>
      <c r="VKQ260" s="33"/>
      <c r="VKR260" s="33"/>
      <c r="VKS260" s="33"/>
      <c r="VKT260" s="33"/>
      <c r="VKU260" s="33"/>
      <c r="VKV260" s="35"/>
      <c r="VKW260" s="33"/>
      <c r="VKX260" s="33"/>
      <c r="VKY260" s="33"/>
      <c r="VKZ260" s="33"/>
      <c r="VLA260" s="33"/>
      <c r="VLB260" s="33"/>
      <c r="VLC260" s="33"/>
      <c r="VLD260" s="33"/>
      <c r="VLE260" s="33"/>
      <c r="VLF260" s="33"/>
      <c r="VLG260" s="33"/>
      <c r="VLH260" s="33"/>
      <c r="VLI260" s="33"/>
      <c r="VLJ260" s="33"/>
      <c r="VLK260" s="33"/>
      <c r="VLL260" s="33"/>
      <c r="VLM260" s="33"/>
      <c r="VLN260" s="33"/>
      <c r="VLO260" s="33"/>
      <c r="VLP260" s="35"/>
      <c r="VLQ260" s="33"/>
      <c r="VLR260" s="33"/>
      <c r="VLS260" s="33"/>
      <c r="VLT260" s="33"/>
      <c r="VLU260" s="33"/>
      <c r="VLV260" s="33"/>
      <c r="VLW260" s="33"/>
      <c r="VLX260" s="33"/>
      <c r="VLY260" s="33"/>
      <c r="VLZ260" s="33"/>
      <c r="VMA260" s="33"/>
      <c r="VMB260" s="33"/>
      <c r="VMC260" s="33"/>
      <c r="VMD260" s="33"/>
      <c r="VME260" s="33"/>
      <c r="VMF260" s="33"/>
      <c r="VMG260" s="33"/>
      <c r="VMH260" s="33"/>
      <c r="VMI260" s="33"/>
      <c r="VMJ260" s="35"/>
      <c r="VMK260" s="33"/>
      <c r="VML260" s="33"/>
      <c r="VMM260" s="33"/>
      <c r="VMN260" s="33"/>
      <c r="VMO260" s="33"/>
      <c r="VMP260" s="33"/>
      <c r="VMQ260" s="33"/>
      <c r="VMR260" s="33"/>
      <c r="VMS260" s="33"/>
      <c r="VMT260" s="33"/>
      <c r="VMU260" s="33"/>
      <c r="VMV260" s="33"/>
      <c r="VMW260" s="33"/>
      <c r="VMX260" s="33"/>
      <c r="VMY260" s="33"/>
      <c r="VMZ260" s="33"/>
      <c r="VNA260" s="33"/>
      <c r="VNB260" s="33"/>
      <c r="VNC260" s="33"/>
      <c r="VND260" s="35"/>
      <c r="VNE260" s="33"/>
      <c r="VNF260" s="33"/>
      <c r="VNG260" s="33"/>
      <c r="VNH260" s="33"/>
      <c r="VNI260" s="33"/>
      <c r="VNJ260" s="33"/>
      <c r="VNK260" s="33"/>
      <c r="VNL260" s="33"/>
      <c r="VNM260" s="33"/>
      <c r="VNN260" s="33"/>
      <c r="VNO260" s="33"/>
      <c r="VNP260" s="33"/>
      <c r="VNQ260" s="33"/>
      <c r="VNR260" s="33"/>
      <c r="VNS260" s="33"/>
      <c r="VNT260" s="33"/>
      <c r="VNU260" s="33"/>
      <c r="VNV260" s="33"/>
      <c r="VNW260" s="33"/>
      <c r="VNX260" s="35"/>
      <c r="VNY260" s="33"/>
      <c r="VNZ260" s="33"/>
      <c r="VOA260" s="33"/>
      <c r="VOB260" s="33"/>
      <c r="VOC260" s="33"/>
      <c r="VOD260" s="33"/>
      <c r="VOE260" s="33"/>
      <c r="VOF260" s="33"/>
      <c r="VOG260" s="33"/>
      <c r="VOH260" s="33"/>
      <c r="VOI260" s="33"/>
      <c r="VOJ260" s="33"/>
      <c r="VOK260" s="33"/>
      <c r="VOL260" s="33"/>
      <c r="VOM260" s="33"/>
      <c r="VON260" s="33"/>
      <c r="VOO260" s="33"/>
      <c r="VOP260" s="33"/>
      <c r="VOQ260" s="33"/>
      <c r="VOR260" s="35"/>
      <c r="VOS260" s="33"/>
      <c r="VOT260" s="33"/>
      <c r="VOU260" s="33"/>
      <c r="VOV260" s="33"/>
      <c r="VOW260" s="33"/>
      <c r="VOX260" s="33"/>
      <c r="VOY260" s="33"/>
      <c r="VOZ260" s="33"/>
      <c r="VPA260" s="33"/>
      <c r="VPB260" s="33"/>
      <c r="VPC260" s="33"/>
      <c r="VPD260" s="33"/>
      <c r="VPE260" s="33"/>
      <c r="VPF260" s="33"/>
      <c r="VPG260" s="33"/>
      <c r="VPH260" s="33"/>
      <c r="VPI260" s="33"/>
      <c r="VPJ260" s="33"/>
      <c r="VPK260" s="33"/>
      <c r="VPL260" s="35"/>
      <c r="VPM260" s="33"/>
      <c r="VPN260" s="33"/>
      <c r="VPO260" s="33"/>
      <c r="VPP260" s="33"/>
      <c r="VPQ260" s="33"/>
      <c r="VPR260" s="33"/>
      <c r="VPS260" s="33"/>
      <c r="VPT260" s="33"/>
      <c r="VPU260" s="33"/>
      <c r="VPV260" s="33"/>
      <c r="VPW260" s="33"/>
      <c r="VPX260" s="33"/>
      <c r="VPY260" s="33"/>
      <c r="VPZ260" s="33"/>
      <c r="VQA260" s="33"/>
      <c r="VQB260" s="33"/>
      <c r="VQC260" s="33"/>
      <c r="VQD260" s="33"/>
      <c r="VQE260" s="33"/>
      <c r="VQF260" s="35"/>
      <c r="VQG260" s="33"/>
      <c r="VQH260" s="33"/>
      <c r="VQI260" s="33"/>
      <c r="VQJ260" s="33"/>
      <c r="VQK260" s="33"/>
      <c r="VQL260" s="33"/>
      <c r="VQM260" s="33"/>
      <c r="VQN260" s="33"/>
      <c r="VQO260" s="33"/>
      <c r="VQP260" s="33"/>
      <c r="VQQ260" s="33"/>
      <c r="VQR260" s="33"/>
      <c r="VQS260" s="33"/>
      <c r="VQT260" s="33"/>
      <c r="VQU260" s="33"/>
      <c r="VQV260" s="33"/>
      <c r="VQW260" s="33"/>
      <c r="VQX260" s="33"/>
      <c r="VQY260" s="33"/>
      <c r="VQZ260" s="35"/>
      <c r="VRA260" s="33"/>
      <c r="VRB260" s="33"/>
      <c r="VRC260" s="33"/>
      <c r="VRD260" s="33"/>
      <c r="VRE260" s="33"/>
      <c r="VRF260" s="33"/>
      <c r="VRG260" s="33"/>
      <c r="VRH260" s="33"/>
      <c r="VRI260" s="33"/>
      <c r="VRJ260" s="33"/>
      <c r="VRK260" s="33"/>
      <c r="VRL260" s="33"/>
      <c r="VRM260" s="33"/>
      <c r="VRN260" s="33"/>
      <c r="VRO260" s="33"/>
      <c r="VRP260" s="33"/>
      <c r="VRQ260" s="33"/>
      <c r="VRR260" s="33"/>
      <c r="VRS260" s="33"/>
      <c r="VRT260" s="35"/>
      <c r="VRU260" s="33"/>
      <c r="VRV260" s="33"/>
      <c r="VRW260" s="33"/>
      <c r="VRX260" s="33"/>
      <c r="VRY260" s="33"/>
      <c r="VRZ260" s="33"/>
      <c r="VSA260" s="33"/>
      <c r="VSB260" s="33"/>
      <c r="VSC260" s="33"/>
      <c r="VSD260" s="33"/>
      <c r="VSE260" s="33"/>
      <c r="VSF260" s="33"/>
      <c r="VSG260" s="33"/>
      <c r="VSH260" s="33"/>
      <c r="VSI260" s="33"/>
      <c r="VSJ260" s="33"/>
      <c r="VSK260" s="33"/>
      <c r="VSL260" s="33"/>
      <c r="VSM260" s="33"/>
      <c r="VSN260" s="35"/>
      <c r="VSO260" s="33"/>
      <c r="VSP260" s="33"/>
      <c r="VSQ260" s="33"/>
      <c r="VSR260" s="33"/>
      <c r="VSS260" s="33"/>
      <c r="VST260" s="33"/>
      <c r="VSU260" s="33"/>
      <c r="VSV260" s="33"/>
      <c r="VSW260" s="33"/>
      <c r="VSX260" s="33"/>
      <c r="VSY260" s="33"/>
      <c r="VSZ260" s="33"/>
      <c r="VTA260" s="33"/>
      <c r="VTB260" s="33"/>
      <c r="VTC260" s="33"/>
      <c r="VTD260" s="33"/>
      <c r="VTE260" s="33"/>
      <c r="VTF260" s="33"/>
      <c r="VTG260" s="33"/>
      <c r="VTH260" s="35"/>
      <c r="VTI260" s="33"/>
      <c r="VTJ260" s="33"/>
      <c r="VTK260" s="33"/>
      <c r="VTL260" s="33"/>
      <c r="VTM260" s="33"/>
      <c r="VTN260" s="33"/>
      <c r="VTO260" s="33"/>
      <c r="VTP260" s="33"/>
      <c r="VTQ260" s="33"/>
      <c r="VTR260" s="33"/>
      <c r="VTS260" s="33"/>
      <c r="VTT260" s="33"/>
      <c r="VTU260" s="33"/>
      <c r="VTV260" s="33"/>
      <c r="VTW260" s="33"/>
      <c r="VTX260" s="33"/>
      <c r="VTY260" s="33"/>
      <c r="VTZ260" s="33"/>
      <c r="VUA260" s="33"/>
      <c r="VUB260" s="35"/>
      <c r="VUC260" s="33"/>
      <c r="VUD260" s="33"/>
      <c r="VUE260" s="33"/>
      <c r="VUF260" s="33"/>
      <c r="VUG260" s="33"/>
      <c r="VUH260" s="33"/>
      <c r="VUI260" s="33"/>
      <c r="VUJ260" s="33"/>
      <c r="VUK260" s="33"/>
      <c r="VUL260" s="33"/>
      <c r="VUM260" s="33"/>
      <c r="VUN260" s="33"/>
      <c r="VUO260" s="33"/>
      <c r="VUP260" s="33"/>
      <c r="VUQ260" s="33"/>
      <c r="VUR260" s="33"/>
      <c r="VUS260" s="33"/>
      <c r="VUT260" s="33"/>
      <c r="VUU260" s="33"/>
      <c r="VUV260" s="35"/>
      <c r="VUW260" s="33"/>
      <c r="VUX260" s="33"/>
      <c r="VUY260" s="33"/>
      <c r="VUZ260" s="33"/>
      <c r="VVA260" s="33"/>
      <c r="VVB260" s="33"/>
      <c r="VVC260" s="33"/>
      <c r="VVD260" s="33"/>
      <c r="VVE260" s="33"/>
      <c r="VVF260" s="33"/>
      <c r="VVG260" s="33"/>
      <c r="VVH260" s="33"/>
      <c r="VVI260" s="33"/>
      <c r="VVJ260" s="33"/>
      <c r="VVK260" s="33"/>
      <c r="VVL260" s="33"/>
      <c r="VVM260" s="33"/>
      <c r="VVN260" s="33"/>
      <c r="VVO260" s="33"/>
      <c r="VVP260" s="35"/>
      <c r="VVQ260" s="33"/>
      <c r="VVR260" s="33"/>
      <c r="VVS260" s="33"/>
      <c r="VVT260" s="33"/>
      <c r="VVU260" s="33"/>
      <c r="VVV260" s="33"/>
      <c r="VVW260" s="33"/>
      <c r="VVX260" s="33"/>
      <c r="VVY260" s="33"/>
      <c r="VVZ260" s="33"/>
      <c r="VWA260" s="33"/>
      <c r="VWB260" s="33"/>
      <c r="VWC260" s="33"/>
      <c r="VWD260" s="33"/>
      <c r="VWE260" s="33"/>
      <c r="VWF260" s="33"/>
      <c r="VWG260" s="33"/>
      <c r="VWH260" s="33"/>
      <c r="VWI260" s="33"/>
      <c r="VWJ260" s="35"/>
      <c r="VWK260" s="33"/>
      <c r="VWL260" s="33"/>
      <c r="VWM260" s="33"/>
      <c r="VWN260" s="33"/>
      <c r="VWO260" s="33"/>
      <c r="VWP260" s="33"/>
      <c r="VWQ260" s="33"/>
      <c r="VWR260" s="33"/>
      <c r="VWS260" s="33"/>
      <c r="VWT260" s="33"/>
      <c r="VWU260" s="33"/>
      <c r="VWV260" s="33"/>
      <c r="VWW260" s="33"/>
      <c r="VWX260" s="33"/>
      <c r="VWY260" s="33"/>
      <c r="VWZ260" s="33"/>
      <c r="VXA260" s="33"/>
      <c r="VXB260" s="33"/>
      <c r="VXC260" s="33"/>
      <c r="VXD260" s="35"/>
      <c r="VXE260" s="33"/>
      <c r="VXF260" s="33"/>
      <c r="VXG260" s="33"/>
      <c r="VXH260" s="33"/>
      <c r="VXI260" s="33"/>
      <c r="VXJ260" s="33"/>
      <c r="VXK260" s="33"/>
      <c r="VXL260" s="33"/>
      <c r="VXM260" s="33"/>
      <c r="VXN260" s="33"/>
      <c r="VXO260" s="33"/>
      <c r="VXP260" s="33"/>
      <c r="VXQ260" s="33"/>
      <c r="VXR260" s="33"/>
      <c r="VXS260" s="33"/>
      <c r="VXT260" s="33"/>
      <c r="VXU260" s="33"/>
      <c r="VXV260" s="33"/>
      <c r="VXW260" s="33"/>
      <c r="VXX260" s="35"/>
      <c r="VXY260" s="33"/>
      <c r="VXZ260" s="33"/>
      <c r="VYA260" s="33"/>
      <c r="VYB260" s="33"/>
      <c r="VYC260" s="33"/>
      <c r="VYD260" s="33"/>
      <c r="VYE260" s="33"/>
      <c r="VYF260" s="33"/>
      <c r="VYG260" s="33"/>
      <c r="VYH260" s="33"/>
      <c r="VYI260" s="33"/>
      <c r="VYJ260" s="33"/>
      <c r="VYK260" s="33"/>
      <c r="VYL260" s="33"/>
      <c r="VYM260" s="33"/>
      <c r="VYN260" s="33"/>
      <c r="VYO260" s="33"/>
      <c r="VYP260" s="33"/>
      <c r="VYQ260" s="33"/>
      <c r="VYR260" s="35"/>
      <c r="VYS260" s="33"/>
      <c r="VYT260" s="33"/>
      <c r="VYU260" s="33"/>
      <c r="VYV260" s="33"/>
      <c r="VYW260" s="33"/>
      <c r="VYX260" s="33"/>
      <c r="VYY260" s="33"/>
      <c r="VYZ260" s="33"/>
      <c r="VZA260" s="33"/>
      <c r="VZB260" s="33"/>
      <c r="VZC260" s="33"/>
      <c r="VZD260" s="33"/>
      <c r="VZE260" s="33"/>
      <c r="VZF260" s="33"/>
      <c r="VZG260" s="33"/>
      <c r="VZH260" s="33"/>
      <c r="VZI260" s="33"/>
      <c r="VZJ260" s="33"/>
      <c r="VZK260" s="33"/>
      <c r="VZL260" s="35"/>
      <c r="VZM260" s="33"/>
      <c r="VZN260" s="33"/>
      <c r="VZO260" s="33"/>
      <c r="VZP260" s="33"/>
      <c r="VZQ260" s="33"/>
      <c r="VZR260" s="33"/>
      <c r="VZS260" s="33"/>
      <c r="VZT260" s="33"/>
      <c r="VZU260" s="33"/>
      <c r="VZV260" s="33"/>
      <c r="VZW260" s="33"/>
      <c r="VZX260" s="33"/>
      <c r="VZY260" s="33"/>
      <c r="VZZ260" s="33"/>
      <c r="WAA260" s="33"/>
      <c r="WAB260" s="33"/>
      <c r="WAC260" s="33"/>
      <c r="WAD260" s="33"/>
      <c r="WAE260" s="33"/>
      <c r="WAF260" s="35"/>
      <c r="WAG260" s="33"/>
      <c r="WAH260" s="33"/>
      <c r="WAI260" s="33"/>
      <c r="WAJ260" s="33"/>
      <c r="WAK260" s="33"/>
      <c r="WAL260" s="33"/>
      <c r="WAM260" s="33"/>
      <c r="WAN260" s="33"/>
      <c r="WAO260" s="33"/>
      <c r="WAP260" s="33"/>
      <c r="WAQ260" s="33"/>
      <c r="WAR260" s="33"/>
      <c r="WAS260" s="33"/>
      <c r="WAT260" s="33"/>
      <c r="WAU260" s="33"/>
      <c r="WAV260" s="33"/>
      <c r="WAW260" s="33"/>
      <c r="WAX260" s="33"/>
      <c r="WAY260" s="33"/>
      <c r="WAZ260" s="35"/>
      <c r="WBA260" s="33"/>
      <c r="WBB260" s="33"/>
      <c r="WBC260" s="33"/>
      <c r="WBD260" s="33"/>
      <c r="WBE260" s="33"/>
      <c r="WBF260" s="33"/>
      <c r="WBG260" s="33"/>
      <c r="WBH260" s="33"/>
      <c r="WBI260" s="33"/>
      <c r="WBJ260" s="33"/>
      <c r="WBK260" s="33"/>
      <c r="WBL260" s="33"/>
      <c r="WBM260" s="33"/>
      <c r="WBN260" s="33"/>
      <c r="WBO260" s="33"/>
      <c r="WBP260" s="33"/>
      <c r="WBQ260" s="33"/>
      <c r="WBR260" s="33"/>
      <c r="WBS260" s="33"/>
      <c r="WBT260" s="35"/>
      <c r="WBU260" s="33"/>
      <c r="WBV260" s="33"/>
      <c r="WBW260" s="33"/>
      <c r="WBX260" s="33"/>
      <c r="WBY260" s="33"/>
      <c r="WBZ260" s="33"/>
      <c r="WCA260" s="33"/>
      <c r="WCB260" s="33"/>
      <c r="WCC260" s="33"/>
      <c r="WCD260" s="33"/>
      <c r="WCE260" s="33"/>
      <c r="WCF260" s="33"/>
      <c r="WCG260" s="33"/>
      <c r="WCH260" s="33"/>
      <c r="WCI260" s="33"/>
      <c r="WCJ260" s="33"/>
      <c r="WCK260" s="33"/>
      <c r="WCL260" s="33"/>
      <c r="WCM260" s="33"/>
      <c r="WCN260" s="35"/>
      <c r="WCO260" s="33"/>
      <c r="WCP260" s="33"/>
      <c r="WCQ260" s="33"/>
      <c r="WCR260" s="33"/>
      <c r="WCS260" s="33"/>
      <c r="WCT260" s="33"/>
      <c r="WCU260" s="33"/>
      <c r="WCV260" s="33"/>
      <c r="WCW260" s="33"/>
      <c r="WCX260" s="33"/>
      <c r="WCY260" s="33"/>
      <c r="WCZ260" s="33"/>
      <c r="WDA260" s="33"/>
      <c r="WDB260" s="33"/>
      <c r="WDC260" s="33"/>
      <c r="WDD260" s="33"/>
      <c r="WDE260" s="33"/>
      <c r="WDF260" s="33"/>
      <c r="WDG260" s="33"/>
      <c r="WDH260" s="35"/>
      <c r="WDI260" s="33"/>
      <c r="WDJ260" s="33"/>
      <c r="WDK260" s="33"/>
      <c r="WDL260" s="33"/>
      <c r="WDM260" s="33"/>
      <c r="WDN260" s="33"/>
      <c r="WDO260" s="33"/>
      <c r="WDP260" s="33"/>
      <c r="WDQ260" s="33"/>
      <c r="WDR260" s="33"/>
      <c r="WDS260" s="33"/>
      <c r="WDT260" s="33"/>
      <c r="WDU260" s="33"/>
      <c r="WDV260" s="33"/>
      <c r="WDW260" s="33"/>
      <c r="WDX260" s="33"/>
      <c r="WDY260" s="33"/>
      <c r="WDZ260" s="33"/>
      <c r="WEA260" s="33"/>
      <c r="WEB260" s="35"/>
      <c r="WEC260" s="33"/>
      <c r="WED260" s="33"/>
      <c r="WEE260" s="33"/>
      <c r="WEF260" s="33"/>
      <c r="WEG260" s="33"/>
      <c r="WEH260" s="33"/>
      <c r="WEI260" s="33"/>
      <c r="WEJ260" s="33"/>
      <c r="WEK260" s="33"/>
      <c r="WEL260" s="33"/>
      <c r="WEM260" s="33"/>
      <c r="WEN260" s="33"/>
      <c r="WEO260" s="33"/>
      <c r="WEP260" s="33"/>
      <c r="WEQ260" s="33"/>
      <c r="WER260" s="33"/>
      <c r="WES260" s="33"/>
      <c r="WET260" s="33"/>
      <c r="WEU260" s="33"/>
      <c r="WEV260" s="35"/>
      <c r="WEW260" s="33"/>
      <c r="WEX260" s="33"/>
      <c r="WEY260" s="33"/>
      <c r="WEZ260" s="33"/>
      <c r="WFA260" s="33"/>
      <c r="WFB260" s="33"/>
      <c r="WFC260" s="33"/>
      <c r="WFD260" s="33"/>
      <c r="WFE260" s="33"/>
      <c r="WFF260" s="33"/>
      <c r="WFG260" s="33"/>
      <c r="WFH260" s="33"/>
      <c r="WFI260" s="33"/>
      <c r="WFJ260" s="33"/>
      <c r="WFK260" s="33"/>
      <c r="WFL260" s="33"/>
      <c r="WFM260" s="33"/>
      <c r="WFN260" s="33"/>
      <c r="WFO260" s="33"/>
      <c r="WFP260" s="35"/>
      <c r="WFQ260" s="33"/>
      <c r="WFR260" s="33"/>
      <c r="WFS260" s="33"/>
      <c r="WFT260" s="33"/>
      <c r="WFU260" s="33"/>
      <c r="WFV260" s="33"/>
      <c r="WFW260" s="33"/>
      <c r="WFX260" s="33"/>
      <c r="WFY260" s="33"/>
      <c r="WFZ260" s="33"/>
      <c r="WGA260" s="33"/>
      <c r="WGB260" s="33"/>
      <c r="WGC260" s="33"/>
      <c r="WGD260" s="33"/>
      <c r="WGE260" s="33"/>
      <c r="WGF260" s="33"/>
      <c r="WGG260" s="33"/>
      <c r="WGH260" s="33"/>
      <c r="WGI260" s="33"/>
      <c r="WGJ260" s="35"/>
      <c r="WGK260" s="33"/>
      <c r="WGL260" s="33"/>
      <c r="WGM260" s="33"/>
      <c r="WGN260" s="33"/>
      <c r="WGO260" s="33"/>
      <c r="WGP260" s="33"/>
      <c r="WGQ260" s="33"/>
      <c r="WGR260" s="33"/>
      <c r="WGS260" s="33"/>
      <c r="WGT260" s="33"/>
      <c r="WGU260" s="33"/>
      <c r="WGV260" s="33"/>
      <c r="WGW260" s="33"/>
      <c r="WGX260" s="33"/>
      <c r="WGY260" s="33"/>
      <c r="WGZ260" s="33"/>
      <c r="WHA260" s="33"/>
      <c r="WHB260" s="33"/>
      <c r="WHC260" s="33"/>
      <c r="WHD260" s="35"/>
      <c r="WHE260" s="33"/>
      <c r="WHF260" s="33"/>
      <c r="WHG260" s="33"/>
      <c r="WHH260" s="33"/>
      <c r="WHI260" s="33"/>
      <c r="WHJ260" s="33"/>
      <c r="WHK260" s="33"/>
      <c r="WHL260" s="33"/>
      <c r="WHM260" s="33"/>
      <c r="WHN260" s="33"/>
      <c r="WHO260" s="33"/>
      <c r="WHP260" s="33"/>
      <c r="WHQ260" s="33"/>
      <c r="WHR260" s="33"/>
      <c r="WHS260" s="33"/>
      <c r="WHT260" s="33"/>
      <c r="WHU260" s="33"/>
      <c r="WHV260" s="33"/>
      <c r="WHW260" s="33"/>
      <c r="WHX260" s="35"/>
      <c r="WHY260" s="33"/>
      <c r="WHZ260" s="33"/>
      <c r="WIA260" s="33"/>
      <c r="WIB260" s="33"/>
      <c r="WIC260" s="33"/>
      <c r="WID260" s="33"/>
      <c r="WIE260" s="33"/>
      <c r="WIF260" s="33"/>
      <c r="WIG260" s="33"/>
      <c r="WIH260" s="33"/>
      <c r="WII260" s="33"/>
      <c r="WIJ260" s="33"/>
      <c r="WIK260" s="33"/>
      <c r="WIL260" s="33"/>
      <c r="WIM260" s="33"/>
      <c r="WIN260" s="33"/>
      <c r="WIO260" s="33"/>
      <c r="WIP260" s="33"/>
      <c r="WIQ260" s="33"/>
      <c r="WIR260" s="35"/>
      <c r="WIS260" s="33"/>
      <c r="WIT260" s="33"/>
      <c r="WIU260" s="33"/>
      <c r="WIV260" s="33"/>
      <c r="WIW260" s="33"/>
      <c r="WIX260" s="33"/>
      <c r="WIY260" s="33"/>
      <c r="WIZ260" s="33"/>
      <c r="WJA260" s="33"/>
      <c r="WJB260" s="33"/>
      <c r="WJC260" s="33"/>
      <c r="WJD260" s="33"/>
      <c r="WJE260" s="33"/>
      <c r="WJF260" s="33"/>
      <c r="WJG260" s="33"/>
      <c r="WJH260" s="33"/>
      <c r="WJI260" s="33"/>
      <c r="WJJ260" s="33"/>
      <c r="WJK260" s="33"/>
      <c r="WJL260" s="35"/>
      <c r="WJM260" s="33"/>
      <c r="WJN260" s="33"/>
      <c r="WJO260" s="33"/>
      <c r="WJP260" s="33"/>
      <c r="WJQ260" s="33"/>
      <c r="WJR260" s="33"/>
      <c r="WJS260" s="33"/>
      <c r="WJT260" s="33"/>
      <c r="WJU260" s="33"/>
      <c r="WJV260" s="33"/>
      <c r="WJW260" s="33"/>
      <c r="WJX260" s="33"/>
      <c r="WJY260" s="33"/>
      <c r="WJZ260" s="33"/>
      <c r="WKA260" s="33"/>
      <c r="WKB260" s="33"/>
      <c r="WKC260" s="33"/>
      <c r="WKD260" s="33"/>
      <c r="WKE260" s="33"/>
      <c r="WKF260" s="35"/>
      <c r="WKG260" s="33"/>
      <c r="WKH260" s="33"/>
      <c r="WKI260" s="33"/>
      <c r="WKJ260" s="33"/>
      <c r="WKK260" s="33"/>
      <c r="WKL260" s="33"/>
      <c r="WKM260" s="33"/>
      <c r="WKN260" s="33"/>
      <c r="WKO260" s="33"/>
      <c r="WKP260" s="33"/>
      <c r="WKQ260" s="33"/>
      <c r="WKR260" s="33"/>
      <c r="WKS260" s="33"/>
      <c r="WKT260" s="33"/>
      <c r="WKU260" s="33"/>
      <c r="WKV260" s="33"/>
      <c r="WKW260" s="33"/>
      <c r="WKX260" s="33"/>
      <c r="WKY260" s="33"/>
      <c r="WKZ260" s="35"/>
      <c r="WLA260" s="33"/>
      <c r="WLB260" s="33"/>
      <c r="WLC260" s="33"/>
      <c r="WLD260" s="33"/>
      <c r="WLE260" s="33"/>
      <c r="WLF260" s="33"/>
      <c r="WLG260" s="33"/>
      <c r="WLH260" s="33"/>
      <c r="WLI260" s="33"/>
      <c r="WLJ260" s="33"/>
      <c r="WLK260" s="33"/>
      <c r="WLL260" s="33"/>
      <c r="WLM260" s="33"/>
      <c r="WLN260" s="33"/>
      <c r="WLO260" s="33"/>
      <c r="WLP260" s="33"/>
      <c r="WLQ260" s="33"/>
      <c r="WLR260" s="33"/>
      <c r="WLS260" s="33"/>
      <c r="WLT260" s="35"/>
      <c r="WLU260" s="33"/>
      <c r="WLV260" s="33"/>
      <c r="WLW260" s="33"/>
      <c r="WLX260" s="33"/>
      <c r="WLY260" s="33"/>
      <c r="WLZ260" s="33"/>
      <c r="WMA260" s="33"/>
      <c r="WMB260" s="33"/>
      <c r="WMC260" s="33"/>
      <c r="WMD260" s="33"/>
      <c r="WME260" s="33"/>
      <c r="WMF260" s="33"/>
      <c r="WMG260" s="33"/>
      <c r="WMH260" s="33"/>
      <c r="WMI260" s="33"/>
      <c r="WMJ260" s="33"/>
      <c r="WMK260" s="33"/>
      <c r="WML260" s="33"/>
      <c r="WMM260" s="33"/>
      <c r="WMN260" s="35"/>
      <c r="WMO260" s="33"/>
      <c r="WMP260" s="33"/>
      <c r="WMQ260" s="33"/>
      <c r="WMR260" s="33"/>
      <c r="WMS260" s="33"/>
      <c r="WMT260" s="33"/>
      <c r="WMU260" s="33"/>
      <c r="WMV260" s="33"/>
      <c r="WMW260" s="33"/>
      <c r="WMX260" s="33"/>
      <c r="WMY260" s="33"/>
      <c r="WMZ260" s="33"/>
      <c r="WNA260" s="33"/>
      <c r="WNB260" s="33"/>
      <c r="WNC260" s="33"/>
      <c r="WND260" s="33"/>
      <c r="WNE260" s="33"/>
      <c r="WNF260" s="33"/>
      <c r="WNG260" s="33"/>
      <c r="WNH260" s="35"/>
      <c r="WNI260" s="33"/>
      <c r="WNJ260" s="33"/>
      <c r="WNK260" s="33"/>
      <c r="WNL260" s="33"/>
      <c r="WNM260" s="33"/>
      <c r="WNN260" s="33"/>
      <c r="WNO260" s="33"/>
      <c r="WNP260" s="33"/>
      <c r="WNQ260" s="33"/>
      <c r="WNR260" s="33"/>
      <c r="WNS260" s="33"/>
      <c r="WNT260" s="33"/>
      <c r="WNU260" s="33"/>
      <c r="WNV260" s="33"/>
      <c r="WNW260" s="33"/>
      <c r="WNX260" s="33"/>
      <c r="WNY260" s="33"/>
      <c r="WNZ260" s="33"/>
      <c r="WOA260" s="33"/>
      <c r="WOB260" s="35"/>
      <c r="WOC260" s="33"/>
      <c r="WOD260" s="33"/>
      <c r="WOE260" s="33"/>
      <c r="WOF260" s="33"/>
      <c r="WOG260" s="33"/>
      <c r="WOH260" s="33"/>
      <c r="WOI260" s="33"/>
      <c r="WOJ260" s="33"/>
      <c r="WOK260" s="33"/>
      <c r="WOL260" s="33"/>
      <c r="WOM260" s="33"/>
      <c r="WON260" s="33"/>
      <c r="WOO260" s="33"/>
      <c r="WOP260" s="33"/>
      <c r="WOQ260" s="33"/>
      <c r="WOR260" s="33"/>
      <c r="WOS260" s="33"/>
      <c r="WOT260" s="33"/>
      <c r="WOU260" s="33"/>
      <c r="WOV260" s="35"/>
      <c r="WOW260" s="33"/>
      <c r="WOX260" s="33"/>
      <c r="WOY260" s="33"/>
      <c r="WOZ260" s="33"/>
      <c r="WPA260" s="33"/>
      <c r="WPB260" s="33"/>
      <c r="WPC260" s="33"/>
      <c r="WPD260" s="33"/>
      <c r="WPE260" s="33"/>
      <c r="WPF260" s="33"/>
      <c r="WPG260" s="33"/>
      <c r="WPH260" s="33"/>
      <c r="WPI260" s="33"/>
      <c r="WPJ260" s="33"/>
      <c r="WPK260" s="33"/>
      <c r="WPL260" s="33"/>
      <c r="WPM260" s="33"/>
      <c r="WPN260" s="33"/>
      <c r="WPO260" s="33"/>
      <c r="WPP260" s="35"/>
      <c r="WPQ260" s="33"/>
      <c r="WPR260" s="33"/>
      <c r="WPS260" s="33"/>
      <c r="WPT260" s="33"/>
      <c r="WPU260" s="33"/>
      <c r="WPV260" s="33"/>
      <c r="WPW260" s="33"/>
      <c r="WPX260" s="33"/>
      <c r="WPY260" s="33"/>
      <c r="WPZ260" s="33"/>
      <c r="WQA260" s="33"/>
      <c r="WQB260" s="33"/>
      <c r="WQC260" s="33"/>
      <c r="WQD260" s="33"/>
      <c r="WQE260" s="33"/>
      <c r="WQF260" s="33"/>
      <c r="WQG260" s="33"/>
      <c r="WQH260" s="33"/>
      <c r="WQI260" s="33"/>
      <c r="WQJ260" s="35"/>
      <c r="WQK260" s="33"/>
      <c r="WQL260" s="33"/>
      <c r="WQM260" s="33"/>
      <c r="WQN260" s="33"/>
      <c r="WQO260" s="33"/>
      <c r="WQP260" s="33"/>
      <c r="WQQ260" s="33"/>
      <c r="WQR260" s="33"/>
      <c r="WQS260" s="33"/>
      <c r="WQT260" s="33"/>
      <c r="WQU260" s="33"/>
      <c r="WQV260" s="33"/>
      <c r="WQW260" s="33"/>
      <c r="WQX260" s="33"/>
      <c r="WQY260" s="33"/>
      <c r="WQZ260" s="33"/>
      <c r="WRA260" s="33"/>
      <c r="WRB260" s="33"/>
      <c r="WRC260" s="33"/>
      <c r="WRD260" s="35"/>
      <c r="WRE260" s="33"/>
      <c r="WRF260" s="33"/>
      <c r="WRG260" s="33"/>
      <c r="WRH260" s="33"/>
      <c r="WRI260" s="33"/>
      <c r="WRJ260" s="33"/>
      <c r="WRK260" s="33"/>
      <c r="WRL260" s="33"/>
      <c r="WRM260" s="33"/>
      <c r="WRN260" s="33"/>
      <c r="WRO260" s="33"/>
      <c r="WRP260" s="33"/>
      <c r="WRQ260" s="33"/>
      <c r="WRR260" s="33"/>
      <c r="WRS260" s="33"/>
      <c r="WRT260" s="33"/>
      <c r="WRU260" s="33"/>
      <c r="WRV260" s="33"/>
      <c r="WRW260" s="33"/>
      <c r="WRX260" s="35"/>
      <c r="WRY260" s="33"/>
      <c r="WRZ260" s="33"/>
      <c r="WSA260" s="33"/>
      <c r="WSB260" s="33"/>
      <c r="WSC260" s="33"/>
      <c r="WSD260" s="33"/>
      <c r="WSE260" s="33"/>
      <c r="WSF260" s="33"/>
      <c r="WSG260" s="33"/>
      <c r="WSH260" s="33"/>
      <c r="WSI260" s="33"/>
      <c r="WSJ260" s="33"/>
      <c r="WSK260" s="33"/>
      <c r="WSL260" s="33"/>
      <c r="WSM260" s="33"/>
      <c r="WSN260" s="33"/>
      <c r="WSO260" s="33"/>
      <c r="WSP260" s="33"/>
      <c r="WSQ260" s="33"/>
      <c r="WSR260" s="35"/>
      <c r="WSS260" s="33"/>
      <c r="WST260" s="33"/>
      <c r="WSU260" s="33"/>
      <c r="WSV260" s="33"/>
      <c r="WSW260" s="33"/>
      <c r="WSX260" s="33"/>
      <c r="WSY260" s="33"/>
      <c r="WSZ260" s="33"/>
      <c r="WTA260" s="33"/>
      <c r="WTB260" s="33"/>
      <c r="WTC260" s="33"/>
      <c r="WTD260" s="33"/>
      <c r="WTE260" s="33"/>
      <c r="WTF260" s="33"/>
      <c r="WTG260" s="33"/>
      <c r="WTH260" s="33"/>
      <c r="WTI260" s="33"/>
      <c r="WTJ260" s="33"/>
      <c r="WTK260" s="33"/>
      <c r="WTL260" s="35"/>
      <c r="WTM260" s="33"/>
      <c r="WTN260" s="33"/>
      <c r="WTO260" s="33"/>
      <c r="WTP260" s="33"/>
      <c r="WTQ260" s="33"/>
      <c r="WTR260" s="33"/>
      <c r="WTS260" s="33"/>
      <c r="WTT260" s="33"/>
      <c r="WTU260" s="33"/>
      <c r="WTV260" s="33"/>
      <c r="WTW260" s="33"/>
      <c r="WTX260" s="33"/>
      <c r="WTY260" s="33"/>
      <c r="WTZ260" s="33"/>
      <c r="WUA260" s="33"/>
      <c r="WUB260" s="33"/>
      <c r="WUC260" s="33"/>
      <c r="WUD260" s="33"/>
      <c r="WUE260" s="33"/>
      <c r="WUF260" s="35"/>
      <c r="WUG260" s="33"/>
      <c r="WUH260" s="33"/>
      <c r="WUI260" s="33"/>
      <c r="WUJ260" s="33"/>
      <c r="WUK260" s="33"/>
      <c r="WUL260" s="33"/>
      <c r="WUM260" s="33"/>
      <c r="WUN260" s="33"/>
      <c r="WUO260" s="33"/>
      <c r="WUP260" s="33"/>
      <c r="WUQ260" s="33"/>
      <c r="WUR260" s="33"/>
      <c r="WUS260" s="33"/>
      <c r="WUT260" s="33"/>
      <c r="WUU260" s="33"/>
      <c r="WUV260" s="33"/>
      <c r="WUW260" s="33"/>
      <c r="WUX260" s="33"/>
      <c r="WUY260" s="33"/>
      <c r="WUZ260" s="35"/>
      <c r="WVA260" s="33"/>
      <c r="WVB260" s="33"/>
      <c r="WVC260" s="33"/>
      <c r="WVD260" s="33"/>
      <c r="WVE260" s="33"/>
      <c r="WVF260" s="33"/>
      <c r="WVG260" s="33"/>
      <c r="WVH260" s="33"/>
      <c r="WVI260" s="33"/>
      <c r="WVJ260" s="33"/>
      <c r="WVK260" s="33"/>
      <c r="WVL260" s="33"/>
      <c r="WVM260" s="33"/>
      <c r="WVN260" s="33"/>
      <c r="WVO260" s="33"/>
      <c r="WVP260" s="33"/>
      <c r="WVQ260" s="33"/>
      <c r="WVR260" s="33"/>
      <c r="WVS260" s="33"/>
      <c r="WVT260" s="35"/>
      <c r="WVU260" s="33"/>
      <c r="WVV260" s="33"/>
      <c r="WVW260" s="33"/>
      <c r="WVX260" s="33"/>
      <c r="WVY260" s="33"/>
      <c r="WVZ260" s="33"/>
      <c r="WWA260" s="33"/>
      <c r="WWB260" s="33"/>
      <c r="WWC260" s="33"/>
      <c r="WWD260" s="33"/>
      <c r="WWE260" s="33"/>
      <c r="WWF260" s="33"/>
      <c r="WWG260" s="33"/>
      <c r="WWH260" s="33"/>
      <c r="WWI260" s="33"/>
      <c r="WWJ260" s="33"/>
      <c r="WWK260" s="33"/>
      <c r="WWL260" s="33"/>
      <c r="WWM260" s="33"/>
      <c r="WWN260" s="35"/>
      <c r="WWO260" s="33"/>
      <c r="WWP260" s="33"/>
      <c r="WWQ260" s="33"/>
      <c r="WWR260" s="33"/>
      <c r="WWS260" s="33"/>
      <c r="WWT260" s="33"/>
      <c r="WWU260" s="33"/>
      <c r="WWV260" s="33"/>
      <c r="WWW260" s="33"/>
      <c r="WWX260" s="33"/>
      <c r="WWY260" s="33"/>
      <c r="WWZ260" s="33"/>
      <c r="WXA260" s="33"/>
      <c r="WXB260" s="33"/>
      <c r="WXC260" s="33"/>
      <c r="WXD260" s="33"/>
      <c r="WXE260" s="33"/>
      <c r="WXF260" s="33"/>
      <c r="WXG260" s="33"/>
      <c r="WXH260" s="35"/>
      <c r="WXI260" s="33"/>
      <c r="WXJ260" s="33"/>
      <c r="WXK260" s="33"/>
      <c r="WXL260" s="33"/>
      <c r="WXM260" s="33"/>
      <c r="WXN260" s="33"/>
      <c r="WXO260" s="33"/>
      <c r="WXP260" s="33"/>
      <c r="WXQ260" s="33"/>
      <c r="WXR260" s="33"/>
      <c r="WXS260" s="33"/>
      <c r="WXT260" s="33"/>
      <c r="WXU260" s="33"/>
      <c r="WXV260" s="33"/>
      <c r="WXW260" s="33"/>
      <c r="WXX260" s="33"/>
      <c r="WXY260" s="33"/>
      <c r="WXZ260" s="33"/>
      <c r="WYA260" s="33"/>
      <c r="WYB260" s="35"/>
      <c r="WYC260" s="33"/>
      <c r="WYD260" s="33"/>
      <c r="WYE260" s="33"/>
      <c r="WYF260" s="33"/>
      <c r="WYG260" s="33"/>
      <c r="WYH260" s="33"/>
      <c r="WYI260" s="33"/>
      <c r="WYJ260" s="33"/>
      <c r="WYK260" s="33"/>
      <c r="WYL260" s="33"/>
      <c r="WYM260" s="33"/>
      <c r="WYN260" s="33"/>
      <c r="WYO260" s="33"/>
      <c r="WYP260" s="33"/>
      <c r="WYQ260" s="33"/>
      <c r="WYR260" s="33"/>
      <c r="WYS260" s="33"/>
      <c r="WYT260" s="33"/>
      <c r="WYU260" s="33"/>
      <c r="WYV260" s="35"/>
      <c r="WYW260" s="33"/>
      <c r="WYX260" s="33"/>
      <c r="WYY260" s="33"/>
      <c r="WYZ260" s="33"/>
      <c r="WZA260" s="33"/>
      <c r="WZB260" s="33"/>
      <c r="WZC260" s="33"/>
      <c r="WZD260" s="33"/>
      <c r="WZE260" s="33"/>
      <c r="WZF260" s="33"/>
      <c r="WZG260" s="33"/>
      <c r="WZH260" s="33"/>
      <c r="WZI260" s="33"/>
      <c r="WZJ260" s="33"/>
      <c r="WZK260" s="33"/>
      <c r="WZL260" s="33"/>
      <c r="WZM260" s="33"/>
      <c r="WZN260" s="33"/>
      <c r="WZO260" s="33"/>
      <c r="WZP260" s="35"/>
      <c r="WZQ260" s="33"/>
      <c r="WZR260" s="33"/>
      <c r="WZS260" s="33"/>
      <c r="WZT260" s="33"/>
      <c r="WZU260" s="33"/>
      <c r="WZV260" s="33"/>
      <c r="WZW260" s="33"/>
      <c r="WZX260" s="33"/>
      <c r="WZY260" s="33"/>
      <c r="WZZ260" s="33"/>
      <c r="XAA260" s="33"/>
      <c r="XAB260" s="33"/>
      <c r="XAC260" s="33"/>
      <c r="XAD260" s="33"/>
      <c r="XAE260" s="33"/>
      <c r="XAF260" s="33"/>
      <c r="XAG260" s="33"/>
      <c r="XAH260" s="33"/>
      <c r="XAI260" s="33"/>
      <c r="XAJ260" s="35"/>
      <c r="XAK260" s="33"/>
      <c r="XAL260" s="33"/>
      <c r="XAM260" s="33"/>
      <c r="XAN260" s="33"/>
      <c r="XAO260" s="33"/>
      <c r="XAP260" s="33"/>
      <c r="XAQ260" s="33"/>
      <c r="XAR260" s="33"/>
      <c r="XAS260" s="33"/>
      <c r="XAT260" s="33"/>
      <c r="XAU260" s="33"/>
      <c r="XAV260" s="33"/>
      <c r="XAW260" s="33"/>
      <c r="XAX260" s="33"/>
      <c r="XAY260" s="33"/>
      <c r="XAZ260" s="33"/>
      <c r="XBA260" s="33"/>
      <c r="XBB260" s="33"/>
      <c r="XBC260" s="33"/>
      <c r="XBD260" s="35"/>
      <c r="XBE260" s="33"/>
      <c r="XBF260" s="33"/>
      <c r="XBG260" s="33"/>
      <c r="XBH260" s="33"/>
      <c r="XBI260" s="33"/>
      <c r="XBJ260" s="33"/>
      <c r="XBK260" s="33"/>
      <c r="XBL260" s="33"/>
      <c r="XBM260" s="33"/>
      <c r="XBN260" s="33"/>
      <c r="XBO260" s="33"/>
      <c r="XBP260" s="33"/>
      <c r="XBQ260" s="33"/>
      <c r="XBR260" s="33"/>
      <c r="XBS260" s="33"/>
      <c r="XBT260" s="33"/>
      <c r="XBU260" s="33"/>
      <c r="XBV260" s="33"/>
      <c r="XBW260" s="33"/>
      <c r="XBX260" s="35"/>
      <c r="XBY260" s="33"/>
      <c r="XBZ260" s="33"/>
      <c r="XCA260" s="33"/>
      <c r="XCB260" s="33"/>
      <c r="XCC260" s="33"/>
      <c r="XCD260" s="33"/>
      <c r="XCE260" s="33"/>
      <c r="XCF260" s="33"/>
      <c r="XCG260" s="33"/>
      <c r="XCH260" s="33"/>
      <c r="XCI260" s="33"/>
      <c r="XCJ260" s="33"/>
      <c r="XCK260" s="33"/>
      <c r="XCL260" s="33"/>
      <c r="XCM260" s="33"/>
      <c r="XCN260" s="33"/>
      <c r="XCO260" s="33"/>
      <c r="XCP260" s="33"/>
      <c r="XCQ260" s="33"/>
      <c r="XCR260" s="35"/>
      <c r="XCS260" s="33"/>
      <c r="XCT260" s="33"/>
      <c r="XCU260" s="33"/>
      <c r="XCV260" s="33"/>
      <c r="XCW260" s="33"/>
      <c r="XCX260" s="33"/>
      <c r="XCY260" s="33"/>
      <c r="XCZ260" s="33"/>
      <c r="XDA260" s="33"/>
      <c r="XDB260" s="33"/>
      <c r="XDC260" s="33"/>
      <c r="XDD260" s="33"/>
      <c r="XDE260" s="33"/>
      <c r="XDF260" s="33"/>
      <c r="XDG260" s="33"/>
      <c r="XDH260" s="33"/>
      <c r="XDI260" s="33"/>
      <c r="XDJ260" s="33"/>
      <c r="XDK260" s="33"/>
      <c r="XDL260" s="35"/>
      <c r="XDM260" s="33"/>
      <c r="XDN260" s="33"/>
      <c r="XDO260" s="33"/>
      <c r="XDP260" s="33"/>
      <c r="XDQ260" s="33"/>
      <c r="XDR260" s="33"/>
      <c r="XDS260" s="33"/>
      <c r="XDT260" s="33"/>
      <c r="XDU260" s="33"/>
      <c r="XDV260" s="33"/>
      <c r="XDW260" s="33"/>
      <c r="XDX260" s="33"/>
      <c r="XDY260" s="33"/>
      <c r="XDZ260" s="33"/>
      <c r="XEA260" s="33"/>
      <c r="XEB260" s="33"/>
      <c r="XEC260" s="33"/>
      <c r="XED260" s="33"/>
      <c r="XEE260" s="33"/>
      <c r="XEF260" s="35"/>
      <c r="XEG260" s="33"/>
      <c r="XEH260" s="33"/>
      <c r="XEI260" s="33"/>
      <c r="XEJ260" s="33"/>
      <c r="XEK260" s="33"/>
      <c r="XEL260" s="33"/>
      <c r="XEM260" s="33"/>
      <c r="XEN260" s="33"/>
      <c r="XEO260" s="33"/>
      <c r="XEP260" s="33"/>
      <c r="XEQ260" s="33"/>
      <c r="XER260" s="33"/>
      <c r="XES260" s="33"/>
    </row>
    <row r="261" spans="1:16373" s="39" customFormat="1" ht="22.5" hidden="1" customHeight="1" thickTop="1" thickBot="1" x14ac:dyDescent="0.3">
      <c r="A261" s="38" t="s">
        <v>30</v>
      </c>
      <c r="B261" s="33" t="s">
        <v>47</v>
      </c>
      <c r="C261" s="33" t="s">
        <v>141</v>
      </c>
      <c r="D261" s="33" t="s">
        <v>34</v>
      </c>
      <c r="E261" s="33" t="s">
        <v>62</v>
      </c>
      <c r="F261" s="33"/>
      <c r="G261" s="33"/>
      <c r="H261" s="34"/>
      <c r="I261" s="34"/>
      <c r="J261" s="35" t="s">
        <v>398</v>
      </c>
      <c r="K261" s="48">
        <f>+K262+K263+K264+K265+K266</f>
        <v>0</v>
      </c>
      <c r="L261" s="48">
        <f>+L262+L263+L264+L265+L266</f>
        <v>0</v>
      </c>
      <c r="M261" s="48">
        <f>+M262+M263+M264+M265+M266</f>
        <v>0</v>
      </c>
      <c r="N261" s="48">
        <f t="shared" si="104"/>
        <v>0</v>
      </c>
      <c r="O261" s="48">
        <f t="shared" ref="O261:T261" si="110">+O262+O263+O264+O265+O266</f>
        <v>0</v>
      </c>
      <c r="P261" s="48">
        <f t="shared" si="110"/>
        <v>0</v>
      </c>
      <c r="Q261" s="48">
        <f t="shared" si="110"/>
        <v>0</v>
      </c>
      <c r="R261" s="48">
        <f t="shared" si="110"/>
        <v>0</v>
      </c>
      <c r="S261" s="48">
        <f t="shared" si="110"/>
        <v>0</v>
      </c>
      <c r="T261" s="48">
        <f t="shared" si="110"/>
        <v>0</v>
      </c>
      <c r="U261" s="37" t="e">
        <f t="shared" si="96"/>
        <v>#DIV/0!</v>
      </c>
      <c r="V261" s="33"/>
      <c r="W261" s="38"/>
      <c r="X261" s="38"/>
      <c r="Y261" s="14" t="s">
        <v>33</v>
      </c>
    </row>
    <row r="262" spans="1:16373" ht="22.5" hidden="1" customHeight="1" thickTop="1" thickBot="1" x14ac:dyDescent="0.3">
      <c r="A262" s="43" t="s">
        <v>30</v>
      </c>
      <c r="B262" s="34" t="s">
        <v>47</v>
      </c>
      <c r="C262" s="34" t="s">
        <v>141</v>
      </c>
      <c r="D262" s="34" t="s">
        <v>34</v>
      </c>
      <c r="E262" s="34" t="s">
        <v>62</v>
      </c>
      <c r="F262" s="33" t="s">
        <v>34</v>
      </c>
      <c r="G262" s="34"/>
      <c r="H262" s="34"/>
      <c r="I262" s="34"/>
      <c r="J262" s="40" t="s">
        <v>399</v>
      </c>
      <c r="K262" s="49"/>
      <c r="L262" s="49"/>
      <c r="M262" s="49"/>
      <c r="N262" s="49">
        <f t="shared" si="104"/>
        <v>0</v>
      </c>
      <c r="O262" s="49"/>
      <c r="P262" s="49"/>
      <c r="Q262" s="49"/>
      <c r="R262" s="49"/>
      <c r="S262" s="49"/>
      <c r="T262" s="49"/>
      <c r="U262" s="42" t="e">
        <f t="shared" si="96"/>
        <v>#DIV/0!</v>
      </c>
      <c r="V262" s="34"/>
      <c r="W262" s="43"/>
      <c r="X262" s="43"/>
      <c r="Y262" s="14" t="s">
        <v>33</v>
      </c>
    </row>
    <row r="263" spans="1:16373" ht="22.5" hidden="1" customHeight="1" thickTop="1" thickBot="1" x14ac:dyDescent="0.3">
      <c r="A263" s="43" t="s">
        <v>30</v>
      </c>
      <c r="B263" s="34" t="s">
        <v>47</v>
      </c>
      <c r="C263" s="34" t="s">
        <v>141</v>
      </c>
      <c r="D263" s="34" t="s">
        <v>34</v>
      </c>
      <c r="E263" s="34" t="s">
        <v>62</v>
      </c>
      <c r="F263" s="33" t="s">
        <v>47</v>
      </c>
      <c r="G263" s="34"/>
      <c r="H263" s="34"/>
      <c r="I263" s="34"/>
      <c r="J263" s="40" t="s">
        <v>400</v>
      </c>
      <c r="K263" s="49"/>
      <c r="L263" s="49"/>
      <c r="M263" s="49"/>
      <c r="N263" s="49">
        <f t="shared" si="104"/>
        <v>0</v>
      </c>
      <c r="O263" s="49"/>
      <c r="P263" s="49"/>
      <c r="Q263" s="49"/>
      <c r="R263" s="49"/>
      <c r="S263" s="49"/>
      <c r="T263" s="49"/>
      <c r="U263" s="42" t="e">
        <f t="shared" si="96"/>
        <v>#DIV/0!</v>
      </c>
      <c r="V263" s="34"/>
      <c r="W263" s="43"/>
      <c r="X263" s="43"/>
      <c r="Y263" s="14" t="s">
        <v>33</v>
      </c>
    </row>
    <row r="264" spans="1:16373" ht="22.5" hidden="1" customHeight="1" thickTop="1" thickBot="1" x14ac:dyDescent="0.3">
      <c r="A264" s="43" t="s">
        <v>30</v>
      </c>
      <c r="B264" s="34" t="s">
        <v>47</v>
      </c>
      <c r="C264" s="34" t="s">
        <v>141</v>
      </c>
      <c r="D264" s="34" t="s">
        <v>34</v>
      </c>
      <c r="E264" s="34" t="s">
        <v>62</v>
      </c>
      <c r="F264" s="33" t="s">
        <v>62</v>
      </c>
      <c r="G264" s="34"/>
      <c r="H264" s="34"/>
      <c r="I264" s="34"/>
      <c r="J264" s="40" t="s">
        <v>401</v>
      </c>
      <c r="K264" s="49"/>
      <c r="L264" s="49"/>
      <c r="M264" s="49"/>
      <c r="N264" s="49">
        <f t="shared" si="104"/>
        <v>0</v>
      </c>
      <c r="O264" s="49"/>
      <c r="P264" s="49"/>
      <c r="Q264" s="49"/>
      <c r="R264" s="49"/>
      <c r="S264" s="49"/>
      <c r="T264" s="49"/>
      <c r="U264" s="42" t="e">
        <f t="shared" si="96"/>
        <v>#DIV/0!</v>
      </c>
      <c r="V264" s="34"/>
      <c r="W264" s="43"/>
      <c r="X264" s="43"/>
      <c r="Y264" s="14" t="s">
        <v>33</v>
      </c>
    </row>
    <row r="265" spans="1:16373" ht="22.5" hidden="1" customHeight="1" thickTop="1" thickBot="1" x14ac:dyDescent="0.3">
      <c r="A265" s="43" t="s">
        <v>30</v>
      </c>
      <c r="B265" s="34" t="s">
        <v>47</v>
      </c>
      <c r="C265" s="34" t="s">
        <v>141</v>
      </c>
      <c r="D265" s="34" t="s">
        <v>34</v>
      </c>
      <c r="E265" s="34" t="s">
        <v>62</v>
      </c>
      <c r="F265" s="33" t="s">
        <v>66</v>
      </c>
      <c r="G265" s="34"/>
      <c r="H265" s="34"/>
      <c r="I265" s="34"/>
      <c r="J265" s="40" t="s">
        <v>402</v>
      </c>
      <c r="K265" s="49"/>
      <c r="L265" s="49"/>
      <c r="M265" s="49"/>
      <c r="N265" s="49">
        <f t="shared" si="104"/>
        <v>0</v>
      </c>
      <c r="O265" s="49"/>
      <c r="P265" s="49"/>
      <c r="Q265" s="49"/>
      <c r="R265" s="49"/>
      <c r="S265" s="49"/>
      <c r="T265" s="49"/>
      <c r="U265" s="42" t="e">
        <f t="shared" si="96"/>
        <v>#DIV/0!</v>
      </c>
      <c r="V265" s="34"/>
      <c r="W265" s="43"/>
      <c r="X265" s="43"/>
      <c r="Y265" s="14" t="s">
        <v>33</v>
      </c>
    </row>
    <row r="266" spans="1:16373" ht="22.5" hidden="1" customHeight="1" thickTop="1" thickBot="1" x14ac:dyDescent="0.3">
      <c r="A266" s="43" t="s">
        <v>30</v>
      </c>
      <c r="B266" s="34" t="s">
        <v>47</v>
      </c>
      <c r="C266" s="34" t="s">
        <v>141</v>
      </c>
      <c r="D266" s="34" t="s">
        <v>34</v>
      </c>
      <c r="E266" s="34" t="s">
        <v>62</v>
      </c>
      <c r="F266" s="33" t="s">
        <v>114</v>
      </c>
      <c r="G266" s="34"/>
      <c r="H266" s="34"/>
      <c r="I266" s="34"/>
      <c r="J266" s="40" t="s">
        <v>403</v>
      </c>
      <c r="K266" s="49"/>
      <c r="L266" s="49"/>
      <c r="M266" s="49"/>
      <c r="N266" s="49">
        <f t="shared" si="104"/>
        <v>0</v>
      </c>
      <c r="O266" s="49"/>
      <c r="P266" s="49"/>
      <c r="Q266" s="49"/>
      <c r="R266" s="49"/>
      <c r="S266" s="49"/>
      <c r="T266" s="49"/>
      <c r="U266" s="42" t="e">
        <f t="shared" si="96"/>
        <v>#DIV/0!</v>
      </c>
      <c r="V266" s="34"/>
      <c r="W266" s="43"/>
      <c r="X266" s="43"/>
      <c r="Y266" s="14" t="s">
        <v>33</v>
      </c>
    </row>
    <row r="267" spans="1:16373" s="39" customFormat="1" ht="22.5" hidden="1" customHeight="1" thickTop="1" thickBot="1" x14ac:dyDescent="0.3">
      <c r="A267" s="38" t="s">
        <v>30</v>
      </c>
      <c r="B267" s="33" t="s">
        <v>47</v>
      </c>
      <c r="C267" s="33" t="s">
        <v>141</v>
      </c>
      <c r="D267" s="33" t="s">
        <v>34</v>
      </c>
      <c r="E267" s="33" t="s">
        <v>66</v>
      </c>
      <c r="F267" s="33"/>
      <c r="G267" s="33"/>
      <c r="H267" s="34"/>
      <c r="I267" s="34"/>
      <c r="J267" s="35" t="s">
        <v>404</v>
      </c>
      <c r="K267" s="48"/>
      <c r="L267" s="48"/>
      <c r="M267" s="48"/>
      <c r="N267" s="48">
        <f t="shared" si="104"/>
        <v>0</v>
      </c>
      <c r="O267" s="48"/>
      <c r="P267" s="48"/>
      <c r="Q267" s="48"/>
      <c r="R267" s="48"/>
      <c r="S267" s="48"/>
      <c r="T267" s="48"/>
      <c r="U267" s="37" t="e">
        <f t="shared" si="96"/>
        <v>#DIV/0!</v>
      </c>
      <c r="V267" s="33"/>
      <c r="W267" s="38"/>
      <c r="X267" s="38"/>
      <c r="Y267" s="14" t="s">
        <v>33</v>
      </c>
    </row>
    <row r="268" spans="1:16373" s="39" customFormat="1" ht="22.5" hidden="1" customHeight="1" thickTop="1" thickBot="1" x14ac:dyDescent="0.3">
      <c r="A268" s="38" t="s">
        <v>30</v>
      </c>
      <c r="B268" s="33" t="s">
        <v>47</v>
      </c>
      <c r="C268" s="33" t="s">
        <v>141</v>
      </c>
      <c r="D268" s="33" t="s">
        <v>34</v>
      </c>
      <c r="E268" s="33" t="s">
        <v>114</v>
      </c>
      <c r="F268" s="33"/>
      <c r="G268" s="33"/>
      <c r="H268" s="34"/>
      <c r="I268" s="34"/>
      <c r="J268" s="35" t="s">
        <v>405</v>
      </c>
      <c r="K268" s="48"/>
      <c r="L268" s="48"/>
      <c r="M268" s="48"/>
      <c r="N268" s="48">
        <f t="shared" si="104"/>
        <v>0</v>
      </c>
      <c r="O268" s="48"/>
      <c r="P268" s="48"/>
      <c r="Q268" s="48"/>
      <c r="R268" s="48"/>
      <c r="S268" s="48"/>
      <c r="T268" s="48"/>
      <c r="U268" s="37" t="e">
        <f t="shared" si="96"/>
        <v>#DIV/0!</v>
      </c>
      <c r="V268" s="33"/>
      <c r="W268" s="38"/>
      <c r="X268" s="38"/>
      <c r="Y268" s="14" t="s">
        <v>33</v>
      </c>
    </row>
    <row r="269" spans="1:16373" s="39" customFormat="1" ht="22.5" hidden="1" customHeight="1" thickTop="1" thickBot="1" x14ac:dyDescent="0.3">
      <c r="A269" s="27" t="s">
        <v>30</v>
      </c>
      <c r="B269" s="28" t="s">
        <v>47</v>
      </c>
      <c r="C269" s="28" t="s">
        <v>141</v>
      </c>
      <c r="D269" s="28" t="s">
        <v>47</v>
      </c>
      <c r="E269" s="28"/>
      <c r="F269" s="28"/>
      <c r="G269" s="28"/>
      <c r="H269" s="29"/>
      <c r="I269" s="29"/>
      <c r="J269" s="30" t="s">
        <v>406</v>
      </c>
      <c r="K269" s="51">
        <f>+K270+K272+K273+K279+K280</f>
        <v>0</v>
      </c>
      <c r="L269" s="51">
        <f>+L270+L272+L273+L279+L280</f>
        <v>0</v>
      </c>
      <c r="M269" s="51">
        <f>+M270+M272+M273+M279+M280</f>
        <v>0</v>
      </c>
      <c r="N269" s="51">
        <f t="shared" si="104"/>
        <v>0</v>
      </c>
      <c r="O269" s="51">
        <f t="shared" ref="O269:T269" si="111">+O270+O272+O273+O279+O280</f>
        <v>0</v>
      </c>
      <c r="P269" s="51">
        <f t="shared" si="111"/>
        <v>0</v>
      </c>
      <c r="Q269" s="51">
        <f t="shared" si="111"/>
        <v>0</v>
      </c>
      <c r="R269" s="51">
        <f t="shared" si="111"/>
        <v>0</v>
      </c>
      <c r="S269" s="51">
        <f t="shared" si="111"/>
        <v>0</v>
      </c>
      <c r="T269" s="51">
        <f t="shared" si="111"/>
        <v>0</v>
      </c>
      <c r="U269" s="32" t="e">
        <f t="shared" si="96"/>
        <v>#DIV/0!</v>
      </c>
      <c r="V269" s="28"/>
      <c r="W269" s="28"/>
      <c r="X269" s="28"/>
      <c r="Y269" s="14" t="s">
        <v>33</v>
      </c>
    </row>
    <row r="270" spans="1:16373" s="39" customFormat="1" ht="22.5" hidden="1" customHeight="1" thickTop="1" thickBot="1" x14ac:dyDescent="0.3">
      <c r="A270" s="38" t="s">
        <v>30</v>
      </c>
      <c r="B270" s="33" t="s">
        <v>47</v>
      </c>
      <c r="C270" s="33" t="s">
        <v>141</v>
      </c>
      <c r="D270" s="33" t="s">
        <v>47</v>
      </c>
      <c r="E270" s="33" t="s">
        <v>34</v>
      </c>
      <c r="F270" s="33"/>
      <c r="G270" s="33"/>
      <c r="H270" s="34"/>
      <c r="I270" s="34"/>
      <c r="J270" s="35" t="s">
        <v>407</v>
      </c>
      <c r="K270" s="48">
        <f t="shared" ref="K270:T270" si="112">+K271</f>
        <v>0</v>
      </c>
      <c r="L270" s="48">
        <f>+L271</f>
        <v>0</v>
      </c>
      <c r="M270" s="48">
        <f>+M271</f>
        <v>0</v>
      </c>
      <c r="N270" s="48">
        <f t="shared" si="104"/>
        <v>0</v>
      </c>
      <c r="O270" s="48">
        <f t="shared" si="112"/>
        <v>0</v>
      </c>
      <c r="P270" s="48">
        <f t="shared" si="112"/>
        <v>0</v>
      </c>
      <c r="Q270" s="48">
        <f t="shared" si="112"/>
        <v>0</v>
      </c>
      <c r="R270" s="48">
        <f t="shared" si="112"/>
        <v>0</v>
      </c>
      <c r="S270" s="48">
        <f t="shared" si="112"/>
        <v>0</v>
      </c>
      <c r="T270" s="48">
        <f t="shared" si="112"/>
        <v>0</v>
      </c>
      <c r="U270" s="37" t="e">
        <f t="shared" si="96"/>
        <v>#DIV/0!</v>
      </c>
      <c r="V270" s="33"/>
      <c r="W270" s="38"/>
      <c r="X270" s="38"/>
      <c r="Y270" s="14" t="s">
        <v>33</v>
      </c>
    </row>
    <row r="271" spans="1:16373" ht="22.5" hidden="1" customHeight="1" thickTop="1" thickBot="1" x14ac:dyDescent="0.3">
      <c r="A271" s="43" t="s">
        <v>30</v>
      </c>
      <c r="B271" s="34" t="s">
        <v>47</v>
      </c>
      <c r="C271" s="34" t="s">
        <v>141</v>
      </c>
      <c r="D271" s="34" t="s">
        <v>47</v>
      </c>
      <c r="E271" s="34" t="s">
        <v>34</v>
      </c>
      <c r="F271" s="33" t="s">
        <v>34</v>
      </c>
      <c r="G271" s="34"/>
      <c r="H271" s="34"/>
      <c r="I271" s="34"/>
      <c r="J271" s="40" t="s">
        <v>408</v>
      </c>
      <c r="K271" s="49"/>
      <c r="L271" s="49"/>
      <c r="M271" s="49"/>
      <c r="N271" s="49">
        <f t="shared" si="104"/>
        <v>0</v>
      </c>
      <c r="O271" s="49"/>
      <c r="P271" s="49"/>
      <c r="Q271" s="49"/>
      <c r="R271" s="49"/>
      <c r="S271" s="49"/>
      <c r="T271" s="49"/>
      <c r="U271" s="42" t="e">
        <f t="shared" si="96"/>
        <v>#DIV/0!</v>
      </c>
      <c r="V271" s="34"/>
      <c r="W271" s="43"/>
      <c r="X271" s="43"/>
      <c r="Y271" s="14" t="s">
        <v>33</v>
      </c>
    </row>
    <row r="272" spans="1:16373" s="39" customFormat="1" ht="22.5" hidden="1" customHeight="1" thickTop="1" thickBot="1" x14ac:dyDescent="0.3">
      <c r="A272" s="38" t="s">
        <v>30</v>
      </c>
      <c r="B272" s="33" t="s">
        <v>47</v>
      </c>
      <c r="C272" s="33" t="s">
        <v>141</v>
      </c>
      <c r="D272" s="33" t="s">
        <v>47</v>
      </c>
      <c r="E272" s="33" t="s">
        <v>47</v>
      </c>
      <c r="F272" s="33"/>
      <c r="G272" s="33"/>
      <c r="H272" s="34"/>
      <c r="I272" s="34"/>
      <c r="J272" s="35" t="s">
        <v>409</v>
      </c>
      <c r="K272" s="48"/>
      <c r="L272" s="48"/>
      <c r="M272" s="48"/>
      <c r="N272" s="48">
        <f t="shared" si="104"/>
        <v>0</v>
      </c>
      <c r="O272" s="48"/>
      <c r="P272" s="48"/>
      <c r="Q272" s="48"/>
      <c r="R272" s="48"/>
      <c r="S272" s="48"/>
      <c r="T272" s="48"/>
      <c r="U272" s="37" t="e">
        <f t="shared" si="96"/>
        <v>#DIV/0!</v>
      </c>
      <c r="V272" s="33"/>
      <c r="W272" s="38"/>
      <c r="X272" s="38"/>
      <c r="Y272" s="14" t="s">
        <v>33</v>
      </c>
    </row>
    <row r="273" spans="1:25" s="39" customFormat="1" ht="22.5" hidden="1" customHeight="1" thickTop="1" thickBot="1" x14ac:dyDescent="0.3">
      <c r="A273" s="38" t="s">
        <v>30</v>
      </c>
      <c r="B273" s="33" t="s">
        <v>47</v>
      </c>
      <c r="C273" s="33" t="s">
        <v>141</v>
      </c>
      <c r="D273" s="33" t="s">
        <v>47</v>
      </c>
      <c r="E273" s="33" t="s">
        <v>62</v>
      </c>
      <c r="F273" s="33"/>
      <c r="G273" s="33"/>
      <c r="H273" s="34"/>
      <c r="I273" s="34"/>
      <c r="J273" s="35" t="s">
        <v>410</v>
      </c>
      <c r="K273" s="48">
        <f>+K274+K275+K276+K277+K278</f>
        <v>0</v>
      </c>
      <c r="L273" s="48">
        <f>+L274+L275+L276+L277+L278</f>
        <v>0</v>
      </c>
      <c r="M273" s="48">
        <f>+M274+M275+M276+M277+M278</f>
        <v>0</v>
      </c>
      <c r="N273" s="48">
        <f t="shared" si="104"/>
        <v>0</v>
      </c>
      <c r="O273" s="48">
        <f t="shared" ref="O273:T273" si="113">+O274+O275+O276+O277+O278</f>
        <v>0</v>
      </c>
      <c r="P273" s="48">
        <f t="shared" si="113"/>
        <v>0</v>
      </c>
      <c r="Q273" s="48">
        <f t="shared" si="113"/>
        <v>0</v>
      </c>
      <c r="R273" s="48">
        <f t="shared" si="113"/>
        <v>0</v>
      </c>
      <c r="S273" s="48">
        <f t="shared" si="113"/>
        <v>0</v>
      </c>
      <c r="T273" s="48">
        <f t="shared" si="113"/>
        <v>0</v>
      </c>
      <c r="U273" s="37" t="e">
        <f t="shared" si="96"/>
        <v>#DIV/0!</v>
      </c>
      <c r="V273" s="33"/>
      <c r="W273" s="38"/>
      <c r="X273" s="38"/>
      <c r="Y273" s="14" t="s">
        <v>33</v>
      </c>
    </row>
    <row r="274" spans="1:25" ht="22.5" hidden="1" customHeight="1" thickTop="1" thickBot="1" x14ac:dyDescent="0.3">
      <c r="A274" s="43" t="s">
        <v>30</v>
      </c>
      <c r="B274" s="34" t="s">
        <v>47</v>
      </c>
      <c r="C274" s="34" t="s">
        <v>141</v>
      </c>
      <c r="D274" s="34" t="s">
        <v>47</v>
      </c>
      <c r="E274" s="34" t="s">
        <v>62</v>
      </c>
      <c r="F274" s="33" t="s">
        <v>34</v>
      </c>
      <c r="G274" s="34"/>
      <c r="H274" s="34"/>
      <c r="I274" s="34"/>
      <c r="J274" s="40" t="s">
        <v>411</v>
      </c>
      <c r="K274" s="41"/>
      <c r="L274" s="41"/>
      <c r="M274" s="41"/>
      <c r="N274" s="41">
        <f t="shared" si="104"/>
        <v>0</v>
      </c>
      <c r="O274" s="41"/>
      <c r="P274" s="41"/>
      <c r="Q274" s="41"/>
      <c r="R274" s="41"/>
      <c r="S274" s="41"/>
      <c r="T274" s="41"/>
      <c r="U274" s="42" t="e">
        <f t="shared" si="96"/>
        <v>#DIV/0!</v>
      </c>
      <c r="V274" s="34"/>
      <c r="W274" s="43"/>
      <c r="X274" s="43"/>
      <c r="Y274" s="14" t="s">
        <v>33</v>
      </c>
    </row>
    <row r="275" spans="1:25" ht="22.5" hidden="1" customHeight="1" thickTop="1" thickBot="1" x14ac:dyDescent="0.3">
      <c r="A275" s="43" t="s">
        <v>30</v>
      </c>
      <c r="B275" s="34" t="s">
        <v>47</v>
      </c>
      <c r="C275" s="34" t="s">
        <v>141</v>
      </c>
      <c r="D275" s="34" t="s">
        <v>47</v>
      </c>
      <c r="E275" s="34" t="s">
        <v>62</v>
      </c>
      <c r="F275" s="33" t="s">
        <v>47</v>
      </c>
      <c r="G275" s="34"/>
      <c r="H275" s="34"/>
      <c r="I275" s="34"/>
      <c r="J275" s="40" t="s">
        <v>412</v>
      </c>
      <c r="K275" s="41"/>
      <c r="L275" s="41"/>
      <c r="M275" s="41"/>
      <c r="N275" s="41">
        <f t="shared" si="104"/>
        <v>0</v>
      </c>
      <c r="O275" s="41"/>
      <c r="P275" s="41"/>
      <c r="Q275" s="41"/>
      <c r="R275" s="41"/>
      <c r="S275" s="41"/>
      <c r="T275" s="41"/>
      <c r="U275" s="42" t="e">
        <f t="shared" si="96"/>
        <v>#DIV/0!</v>
      </c>
      <c r="V275" s="34"/>
      <c r="W275" s="43"/>
      <c r="X275" s="43"/>
      <c r="Y275" s="14" t="s">
        <v>33</v>
      </c>
    </row>
    <row r="276" spans="1:25" ht="22.5" hidden="1" customHeight="1" thickTop="1" thickBot="1" x14ac:dyDescent="0.3">
      <c r="A276" s="43" t="s">
        <v>30</v>
      </c>
      <c r="B276" s="34" t="s">
        <v>47</v>
      </c>
      <c r="C276" s="34" t="s">
        <v>141</v>
      </c>
      <c r="D276" s="34" t="s">
        <v>47</v>
      </c>
      <c r="E276" s="34" t="s">
        <v>62</v>
      </c>
      <c r="F276" s="33" t="s">
        <v>62</v>
      </c>
      <c r="G276" s="34"/>
      <c r="H276" s="34"/>
      <c r="I276" s="34"/>
      <c r="J276" s="40" t="s">
        <v>413</v>
      </c>
      <c r="K276" s="41"/>
      <c r="L276" s="41"/>
      <c r="M276" s="41"/>
      <c r="N276" s="41">
        <f t="shared" si="104"/>
        <v>0</v>
      </c>
      <c r="O276" s="41"/>
      <c r="P276" s="41"/>
      <c r="Q276" s="41"/>
      <c r="R276" s="41"/>
      <c r="S276" s="41"/>
      <c r="T276" s="41"/>
      <c r="U276" s="42" t="e">
        <f t="shared" ref="U276:U301" si="114">T276/S276</f>
        <v>#DIV/0!</v>
      </c>
      <c r="V276" s="34"/>
      <c r="W276" s="43"/>
      <c r="X276" s="43"/>
      <c r="Y276" s="14" t="s">
        <v>33</v>
      </c>
    </row>
    <row r="277" spans="1:25" ht="22.5" hidden="1" customHeight="1" thickTop="1" thickBot="1" x14ac:dyDescent="0.3">
      <c r="A277" s="43" t="s">
        <v>30</v>
      </c>
      <c r="B277" s="34" t="s">
        <v>47</v>
      </c>
      <c r="C277" s="34" t="s">
        <v>141</v>
      </c>
      <c r="D277" s="34" t="s">
        <v>47</v>
      </c>
      <c r="E277" s="34" t="s">
        <v>62</v>
      </c>
      <c r="F277" s="33" t="s">
        <v>66</v>
      </c>
      <c r="G277" s="34"/>
      <c r="H277" s="34"/>
      <c r="I277" s="34"/>
      <c r="J277" s="40" t="s">
        <v>414</v>
      </c>
      <c r="K277" s="41"/>
      <c r="L277" s="41"/>
      <c r="M277" s="41"/>
      <c r="N277" s="41">
        <f t="shared" si="104"/>
        <v>0</v>
      </c>
      <c r="O277" s="41"/>
      <c r="P277" s="41"/>
      <c r="Q277" s="41"/>
      <c r="R277" s="41"/>
      <c r="S277" s="41"/>
      <c r="T277" s="41"/>
      <c r="U277" s="42" t="e">
        <f t="shared" si="114"/>
        <v>#DIV/0!</v>
      </c>
      <c r="V277" s="34"/>
      <c r="W277" s="43"/>
      <c r="X277" s="43"/>
      <c r="Y277" s="14" t="s">
        <v>33</v>
      </c>
    </row>
    <row r="278" spans="1:25" ht="22.5" hidden="1" customHeight="1" thickTop="1" thickBot="1" x14ac:dyDescent="0.3">
      <c r="A278" s="43" t="s">
        <v>30</v>
      </c>
      <c r="B278" s="34" t="s">
        <v>47</v>
      </c>
      <c r="C278" s="34" t="s">
        <v>141</v>
      </c>
      <c r="D278" s="34" t="s">
        <v>47</v>
      </c>
      <c r="E278" s="34" t="s">
        <v>62</v>
      </c>
      <c r="F278" s="33" t="s">
        <v>114</v>
      </c>
      <c r="G278" s="34"/>
      <c r="H278" s="34"/>
      <c r="I278" s="34"/>
      <c r="J278" s="40" t="s">
        <v>415</v>
      </c>
      <c r="K278" s="41"/>
      <c r="L278" s="41"/>
      <c r="M278" s="41"/>
      <c r="N278" s="41">
        <f t="shared" si="104"/>
        <v>0</v>
      </c>
      <c r="O278" s="41"/>
      <c r="P278" s="41"/>
      <c r="Q278" s="41"/>
      <c r="R278" s="41"/>
      <c r="S278" s="41"/>
      <c r="T278" s="41"/>
      <c r="U278" s="42" t="e">
        <f t="shared" si="114"/>
        <v>#DIV/0!</v>
      </c>
      <c r="V278" s="34"/>
      <c r="W278" s="43"/>
      <c r="X278" s="43"/>
      <c r="Y278" s="14" t="s">
        <v>33</v>
      </c>
    </row>
    <row r="279" spans="1:25" s="39" customFormat="1" ht="22.5" hidden="1" customHeight="1" thickTop="1" thickBot="1" x14ac:dyDescent="0.3">
      <c r="A279" s="38" t="s">
        <v>30</v>
      </c>
      <c r="B279" s="33" t="s">
        <v>47</v>
      </c>
      <c r="C279" s="33" t="s">
        <v>141</v>
      </c>
      <c r="D279" s="33" t="s">
        <v>47</v>
      </c>
      <c r="E279" s="33" t="s">
        <v>66</v>
      </c>
      <c r="F279" s="33"/>
      <c r="G279" s="33"/>
      <c r="H279" s="34"/>
      <c r="I279" s="34"/>
      <c r="J279" s="35" t="s">
        <v>416</v>
      </c>
      <c r="K279" s="36"/>
      <c r="L279" s="36"/>
      <c r="M279" s="36"/>
      <c r="N279" s="36">
        <f t="shared" si="104"/>
        <v>0</v>
      </c>
      <c r="O279" s="36"/>
      <c r="P279" s="36"/>
      <c r="Q279" s="36"/>
      <c r="R279" s="36"/>
      <c r="S279" s="36"/>
      <c r="T279" s="36"/>
      <c r="U279" s="37" t="e">
        <f t="shared" si="114"/>
        <v>#DIV/0!</v>
      </c>
      <c r="V279" s="33"/>
      <c r="W279" s="38"/>
      <c r="X279" s="38"/>
      <c r="Y279" s="14" t="s">
        <v>33</v>
      </c>
    </row>
    <row r="280" spans="1:25" s="39" customFormat="1" ht="22.5" hidden="1" customHeight="1" thickTop="1" thickBot="1" x14ac:dyDescent="0.3">
      <c r="A280" s="38" t="s">
        <v>30</v>
      </c>
      <c r="B280" s="33" t="s">
        <v>47</v>
      </c>
      <c r="C280" s="33" t="s">
        <v>141</v>
      </c>
      <c r="D280" s="33" t="s">
        <v>47</v>
      </c>
      <c r="E280" s="33" t="s">
        <v>114</v>
      </c>
      <c r="F280" s="33"/>
      <c r="G280" s="33"/>
      <c r="H280" s="34"/>
      <c r="I280" s="34"/>
      <c r="J280" s="35" t="s">
        <v>417</v>
      </c>
      <c r="K280" s="36"/>
      <c r="L280" s="36"/>
      <c r="M280" s="36"/>
      <c r="N280" s="36">
        <f t="shared" si="104"/>
        <v>0</v>
      </c>
      <c r="O280" s="36"/>
      <c r="P280" s="36"/>
      <c r="Q280" s="36"/>
      <c r="R280" s="36"/>
      <c r="S280" s="36"/>
      <c r="T280" s="36"/>
      <c r="U280" s="37" t="e">
        <f t="shared" si="114"/>
        <v>#DIV/0!</v>
      </c>
      <c r="V280" s="33"/>
      <c r="W280" s="38"/>
      <c r="X280" s="38"/>
      <c r="Y280" s="14" t="s">
        <v>33</v>
      </c>
    </row>
    <row r="281" spans="1:25" s="39" customFormat="1" ht="22.5" hidden="1" customHeight="1" thickTop="1" thickBot="1" x14ac:dyDescent="0.3">
      <c r="A281" s="27" t="s">
        <v>30</v>
      </c>
      <c r="B281" s="28" t="s">
        <v>47</v>
      </c>
      <c r="C281" s="28" t="s">
        <v>141</v>
      </c>
      <c r="D281" s="28" t="s">
        <v>62</v>
      </c>
      <c r="E281" s="28"/>
      <c r="F281" s="28"/>
      <c r="G281" s="28"/>
      <c r="H281" s="29"/>
      <c r="I281" s="29"/>
      <c r="J281" s="30" t="s">
        <v>418</v>
      </c>
      <c r="K281" s="31">
        <f>+K282+K284+K285+K291+K292+K293+K294+K295+K300</f>
        <v>0</v>
      </c>
      <c r="L281" s="31">
        <f>+L282+L284+L285+L291+L292+L293+L294+L295+L300</f>
        <v>0</v>
      </c>
      <c r="M281" s="31">
        <f>+M282+M284+M285+M291+M292+M293+M294+M295+M300</f>
        <v>0</v>
      </c>
      <c r="N281" s="31">
        <f t="shared" si="104"/>
        <v>0</v>
      </c>
      <c r="O281" s="31">
        <f t="shared" ref="O281:T281" si="115">+O282+O284+O285+O291+O292+O293+O294+O295+O300</f>
        <v>0</v>
      </c>
      <c r="P281" s="31">
        <f t="shared" si="115"/>
        <v>0</v>
      </c>
      <c r="Q281" s="31">
        <f t="shared" si="115"/>
        <v>0</v>
      </c>
      <c r="R281" s="31">
        <f t="shared" si="115"/>
        <v>0</v>
      </c>
      <c r="S281" s="31">
        <f>+S282+S284+S285+S291+S292+S293+S294+S295+S300</f>
        <v>0</v>
      </c>
      <c r="T281" s="31">
        <f t="shared" si="115"/>
        <v>0</v>
      </c>
      <c r="U281" s="32" t="e">
        <f t="shared" si="114"/>
        <v>#DIV/0!</v>
      </c>
      <c r="V281" s="28"/>
      <c r="W281" s="28"/>
      <c r="X281" s="28"/>
      <c r="Y281" s="14" t="s">
        <v>33</v>
      </c>
    </row>
    <row r="282" spans="1:25" s="39" customFormat="1" ht="22.5" hidden="1" customHeight="1" thickTop="1" thickBot="1" x14ac:dyDescent="0.3">
      <c r="A282" s="38" t="s">
        <v>30</v>
      </c>
      <c r="B282" s="33" t="s">
        <v>47</v>
      </c>
      <c r="C282" s="33" t="s">
        <v>141</v>
      </c>
      <c r="D282" s="33" t="s">
        <v>62</v>
      </c>
      <c r="E282" s="33" t="s">
        <v>34</v>
      </c>
      <c r="F282" s="33"/>
      <c r="G282" s="33"/>
      <c r="H282" s="34"/>
      <c r="I282" s="34"/>
      <c r="J282" s="35" t="s">
        <v>419</v>
      </c>
      <c r="K282" s="36">
        <f t="shared" ref="K282:T282" si="116">+K283</f>
        <v>0</v>
      </c>
      <c r="L282" s="36">
        <f>+L283</f>
        <v>0</v>
      </c>
      <c r="M282" s="36">
        <f>+M283</f>
        <v>0</v>
      </c>
      <c r="N282" s="36">
        <f t="shared" si="104"/>
        <v>0</v>
      </c>
      <c r="O282" s="36">
        <f t="shared" si="116"/>
        <v>0</v>
      </c>
      <c r="P282" s="36">
        <f t="shared" si="116"/>
        <v>0</v>
      </c>
      <c r="Q282" s="36">
        <f t="shared" si="116"/>
        <v>0</v>
      </c>
      <c r="R282" s="36">
        <f t="shared" si="116"/>
        <v>0</v>
      </c>
      <c r="S282" s="36">
        <f t="shared" si="116"/>
        <v>0</v>
      </c>
      <c r="T282" s="36">
        <f t="shared" si="116"/>
        <v>0</v>
      </c>
      <c r="U282" s="37" t="e">
        <f t="shared" si="114"/>
        <v>#DIV/0!</v>
      </c>
      <c r="V282" s="33"/>
      <c r="W282" s="38"/>
      <c r="X282" s="38"/>
      <c r="Y282" s="14" t="s">
        <v>33</v>
      </c>
    </row>
    <row r="283" spans="1:25" ht="22.5" hidden="1" customHeight="1" thickTop="1" thickBot="1" x14ac:dyDescent="0.3">
      <c r="A283" s="43" t="s">
        <v>30</v>
      </c>
      <c r="B283" s="34" t="s">
        <v>47</v>
      </c>
      <c r="C283" s="34" t="s">
        <v>141</v>
      </c>
      <c r="D283" s="34" t="s">
        <v>62</v>
      </c>
      <c r="E283" s="34" t="s">
        <v>34</v>
      </c>
      <c r="F283" s="33" t="s">
        <v>34</v>
      </c>
      <c r="G283" s="34"/>
      <c r="H283" s="34"/>
      <c r="I283" s="34"/>
      <c r="J283" s="40" t="s">
        <v>420</v>
      </c>
      <c r="K283" s="41"/>
      <c r="L283" s="41"/>
      <c r="M283" s="41"/>
      <c r="N283" s="36">
        <f t="shared" si="104"/>
        <v>0</v>
      </c>
      <c r="O283" s="41"/>
      <c r="P283" s="41"/>
      <c r="Q283" s="41"/>
      <c r="R283" s="41"/>
      <c r="S283" s="36"/>
      <c r="T283" s="41"/>
      <c r="U283" s="42" t="e">
        <f t="shared" si="114"/>
        <v>#DIV/0!</v>
      </c>
      <c r="V283" s="34"/>
      <c r="W283" s="43"/>
      <c r="X283" s="43"/>
      <c r="Y283" s="14" t="s">
        <v>33</v>
      </c>
    </row>
    <row r="284" spans="1:25" s="39" customFormat="1" ht="22.5" hidden="1" customHeight="1" thickTop="1" thickBot="1" x14ac:dyDescent="0.3">
      <c r="A284" s="38" t="s">
        <v>30</v>
      </c>
      <c r="B284" s="33" t="s">
        <v>47</v>
      </c>
      <c r="C284" s="33" t="s">
        <v>141</v>
      </c>
      <c r="D284" s="33" t="s">
        <v>62</v>
      </c>
      <c r="E284" s="33" t="s">
        <v>47</v>
      </c>
      <c r="F284" s="33"/>
      <c r="G284" s="33"/>
      <c r="H284" s="34"/>
      <c r="I284" s="34"/>
      <c r="J284" s="35" t="s">
        <v>421</v>
      </c>
      <c r="K284" s="36"/>
      <c r="L284" s="36"/>
      <c r="M284" s="36"/>
      <c r="N284" s="36">
        <f t="shared" si="104"/>
        <v>0</v>
      </c>
      <c r="O284" s="36"/>
      <c r="P284" s="36"/>
      <c r="Q284" s="36"/>
      <c r="R284" s="36"/>
      <c r="S284" s="36"/>
      <c r="T284" s="36"/>
      <c r="U284" s="37" t="e">
        <f t="shared" si="114"/>
        <v>#DIV/0!</v>
      </c>
      <c r="V284" s="33"/>
      <c r="W284" s="38"/>
      <c r="X284" s="38"/>
      <c r="Y284" s="14" t="s">
        <v>33</v>
      </c>
    </row>
    <row r="285" spans="1:25" s="39" customFormat="1" ht="22.5" hidden="1" customHeight="1" thickTop="1" thickBot="1" x14ac:dyDescent="0.3">
      <c r="A285" s="38" t="s">
        <v>30</v>
      </c>
      <c r="B285" s="33" t="s">
        <v>47</v>
      </c>
      <c r="C285" s="33" t="s">
        <v>141</v>
      </c>
      <c r="D285" s="33" t="s">
        <v>62</v>
      </c>
      <c r="E285" s="33" t="s">
        <v>62</v>
      </c>
      <c r="F285" s="33"/>
      <c r="G285" s="33"/>
      <c r="H285" s="34"/>
      <c r="I285" s="34"/>
      <c r="J285" s="35" t="s">
        <v>422</v>
      </c>
      <c r="K285" s="36">
        <f t="shared" ref="K285:T285" si="117">+K286+K287+K288+K289+K290</f>
        <v>0</v>
      </c>
      <c r="L285" s="36">
        <f>+L286+L287+L288+L289+L290</f>
        <v>0</v>
      </c>
      <c r="M285" s="36">
        <f>+M286+M287+M288+M289+M290</f>
        <v>0</v>
      </c>
      <c r="N285" s="36">
        <f t="shared" si="104"/>
        <v>0</v>
      </c>
      <c r="O285" s="36">
        <f t="shared" si="117"/>
        <v>0</v>
      </c>
      <c r="P285" s="36">
        <f t="shared" si="117"/>
        <v>0</v>
      </c>
      <c r="Q285" s="36">
        <f t="shared" si="117"/>
        <v>0</v>
      </c>
      <c r="R285" s="36">
        <f t="shared" si="117"/>
        <v>0</v>
      </c>
      <c r="S285" s="36">
        <f t="shared" si="117"/>
        <v>0</v>
      </c>
      <c r="T285" s="36">
        <f t="shared" si="117"/>
        <v>0</v>
      </c>
      <c r="U285" s="37" t="e">
        <f t="shared" si="114"/>
        <v>#DIV/0!</v>
      </c>
      <c r="V285" s="33"/>
      <c r="W285" s="38"/>
      <c r="X285" s="38"/>
      <c r="Y285" s="14" t="s">
        <v>33</v>
      </c>
    </row>
    <row r="286" spans="1:25" ht="22.5" hidden="1" customHeight="1" thickTop="1" thickBot="1" x14ac:dyDescent="0.3">
      <c r="A286" s="43" t="s">
        <v>30</v>
      </c>
      <c r="B286" s="34" t="s">
        <v>47</v>
      </c>
      <c r="C286" s="34" t="s">
        <v>141</v>
      </c>
      <c r="D286" s="34" t="s">
        <v>62</v>
      </c>
      <c r="E286" s="34" t="s">
        <v>62</v>
      </c>
      <c r="F286" s="33" t="s">
        <v>34</v>
      </c>
      <c r="G286" s="34"/>
      <c r="H286" s="34"/>
      <c r="I286" s="34"/>
      <c r="J286" s="40" t="s">
        <v>423</v>
      </c>
      <c r="K286" s="41"/>
      <c r="L286" s="41"/>
      <c r="M286" s="41"/>
      <c r="N286" s="36">
        <f t="shared" si="104"/>
        <v>0</v>
      </c>
      <c r="O286" s="41"/>
      <c r="P286" s="41"/>
      <c r="Q286" s="41"/>
      <c r="R286" s="41"/>
      <c r="S286" s="36"/>
      <c r="T286" s="41"/>
      <c r="U286" s="42" t="e">
        <f t="shared" si="114"/>
        <v>#DIV/0!</v>
      </c>
      <c r="V286" s="34"/>
      <c r="W286" s="43"/>
      <c r="X286" s="43"/>
      <c r="Y286" s="14" t="s">
        <v>33</v>
      </c>
    </row>
    <row r="287" spans="1:25" ht="22.5" hidden="1" customHeight="1" thickTop="1" thickBot="1" x14ac:dyDescent="0.3">
      <c r="A287" s="43" t="s">
        <v>30</v>
      </c>
      <c r="B287" s="34" t="s">
        <v>47</v>
      </c>
      <c r="C287" s="34" t="s">
        <v>141</v>
      </c>
      <c r="D287" s="34" t="s">
        <v>62</v>
      </c>
      <c r="E287" s="34" t="s">
        <v>62</v>
      </c>
      <c r="F287" s="33" t="s">
        <v>47</v>
      </c>
      <c r="G287" s="34"/>
      <c r="H287" s="34"/>
      <c r="I287" s="34"/>
      <c r="J287" s="40" t="s">
        <v>424</v>
      </c>
      <c r="K287" s="41"/>
      <c r="L287" s="41"/>
      <c r="M287" s="41"/>
      <c r="N287" s="36">
        <f t="shared" si="104"/>
        <v>0</v>
      </c>
      <c r="O287" s="41"/>
      <c r="P287" s="41"/>
      <c r="Q287" s="41"/>
      <c r="R287" s="41"/>
      <c r="S287" s="36"/>
      <c r="T287" s="41"/>
      <c r="U287" s="42" t="e">
        <f t="shared" si="114"/>
        <v>#DIV/0!</v>
      </c>
      <c r="V287" s="34"/>
      <c r="W287" s="43"/>
      <c r="X287" s="43"/>
      <c r="Y287" s="14" t="s">
        <v>33</v>
      </c>
    </row>
    <row r="288" spans="1:25" ht="22.5" hidden="1" customHeight="1" thickTop="1" thickBot="1" x14ac:dyDescent="0.3">
      <c r="A288" s="43" t="s">
        <v>30</v>
      </c>
      <c r="B288" s="34" t="s">
        <v>47</v>
      </c>
      <c r="C288" s="34" t="s">
        <v>141</v>
      </c>
      <c r="D288" s="34" t="s">
        <v>62</v>
      </c>
      <c r="E288" s="34" t="s">
        <v>62</v>
      </c>
      <c r="F288" s="33" t="s">
        <v>62</v>
      </c>
      <c r="G288" s="34"/>
      <c r="H288" s="34"/>
      <c r="I288" s="34"/>
      <c r="J288" s="40" t="s">
        <v>425</v>
      </c>
      <c r="K288" s="41"/>
      <c r="L288" s="41"/>
      <c r="M288" s="41"/>
      <c r="N288" s="36">
        <f t="shared" si="104"/>
        <v>0</v>
      </c>
      <c r="O288" s="41"/>
      <c r="P288" s="41"/>
      <c r="Q288" s="41"/>
      <c r="R288" s="41"/>
      <c r="S288" s="36"/>
      <c r="T288" s="41"/>
      <c r="U288" s="42" t="e">
        <f t="shared" si="114"/>
        <v>#DIV/0!</v>
      </c>
      <c r="V288" s="34"/>
      <c r="W288" s="43"/>
      <c r="X288" s="43"/>
      <c r="Y288" s="14" t="s">
        <v>33</v>
      </c>
    </row>
    <row r="289" spans="1:25" ht="22.5" hidden="1" customHeight="1" thickTop="1" thickBot="1" x14ac:dyDescent="0.3">
      <c r="A289" s="43" t="s">
        <v>30</v>
      </c>
      <c r="B289" s="34" t="s">
        <v>47</v>
      </c>
      <c r="C289" s="34" t="s">
        <v>141</v>
      </c>
      <c r="D289" s="34" t="s">
        <v>62</v>
      </c>
      <c r="E289" s="34" t="s">
        <v>62</v>
      </c>
      <c r="F289" s="33" t="s">
        <v>66</v>
      </c>
      <c r="G289" s="34"/>
      <c r="H289" s="34"/>
      <c r="I289" s="34"/>
      <c r="J289" s="40" t="s">
        <v>426</v>
      </c>
      <c r="K289" s="41"/>
      <c r="L289" s="41"/>
      <c r="M289" s="41"/>
      <c r="N289" s="36">
        <f t="shared" si="104"/>
        <v>0</v>
      </c>
      <c r="O289" s="41"/>
      <c r="P289" s="41"/>
      <c r="Q289" s="41"/>
      <c r="R289" s="41"/>
      <c r="S289" s="36"/>
      <c r="T289" s="41"/>
      <c r="U289" s="42" t="e">
        <f t="shared" si="114"/>
        <v>#DIV/0!</v>
      </c>
      <c r="V289" s="34"/>
      <c r="W289" s="43"/>
      <c r="X289" s="43"/>
      <c r="Y289" s="14" t="s">
        <v>33</v>
      </c>
    </row>
    <row r="290" spans="1:25" ht="22.5" hidden="1" customHeight="1" thickTop="1" thickBot="1" x14ac:dyDescent="0.3">
      <c r="A290" s="43" t="s">
        <v>30</v>
      </c>
      <c r="B290" s="34" t="s">
        <v>47</v>
      </c>
      <c r="C290" s="34" t="s">
        <v>141</v>
      </c>
      <c r="D290" s="34" t="s">
        <v>62</v>
      </c>
      <c r="E290" s="34" t="s">
        <v>62</v>
      </c>
      <c r="F290" s="33" t="s">
        <v>114</v>
      </c>
      <c r="G290" s="34"/>
      <c r="H290" s="34"/>
      <c r="I290" s="34"/>
      <c r="J290" s="40" t="s">
        <v>427</v>
      </c>
      <c r="K290" s="41"/>
      <c r="L290" s="41"/>
      <c r="M290" s="41"/>
      <c r="N290" s="36">
        <f t="shared" si="104"/>
        <v>0</v>
      </c>
      <c r="O290" s="41"/>
      <c r="P290" s="41"/>
      <c r="Q290" s="41"/>
      <c r="R290" s="41"/>
      <c r="S290" s="36"/>
      <c r="T290" s="41"/>
      <c r="U290" s="42" t="e">
        <f t="shared" si="114"/>
        <v>#DIV/0!</v>
      </c>
      <c r="V290" s="34"/>
      <c r="W290" s="43"/>
      <c r="X290" s="43"/>
      <c r="Y290" s="14" t="s">
        <v>33</v>
      </c>
    </row>
    <row r="291" spans="1:25" s="39" customFormat="1" ht="22.5" hidden="1" customHeight="1" thickTop="1" thickBot="1" x14ac:dyDescent="0.3">
      <c r="A291" s="38" t="s">
        <v>30</v>
      </c>
      <c r="B291" s="33" t="s">
        <v>47</v>
      </c>
      <c r="C291" s="33" t="s">
        <v>141</v>
      </c>
      <c r="D291" s="33" t="s">
        <v>62</v>
      </c>
      <c r="E291" s="33" t="s">
        <v>66</v>
      </c>
      <c r="F291" s="33"/>
      <c r="G291" s="33"/>
      <c r="H291" s="34"/>
      <c r="I291" s="34"/>
      <c r="J291" s="35" t="s">
        <v>428</v>
      </c>
      <c r="K291" s="36"/>
      <c r="L291" s="36"/>
      <c r="M291" s="36"/>
      <c r="N291" s="36">
        <f t="shared" si="104"/>
        <v>0</v>
      </c>
      <c r="O291" s="36"/>
      <c r="P291" s="36"/>
      <c r="Q291" s="36"/>
      <c r="R291" s="36"/>
      <c r="S291" s="36"/>
      <c r="T291" s="36"/>
      <c r="U291" s="37" t="e">
        <f t="shared" si="114"/>
        <v>#DIV/0!</v>
      </c>
      <c r="V291" s="33"/>
      <c r="W291" s="38"/>
      <c r="X291" s="38"/>
      <c r="Y291" s="14" t="s">
        <v>33</v>
      </c>
    </row>
    <row r="292" spans="1:25" s="39" customFormat="1" ht="22.5" hidden="1" customHeight="1" thickTop="1" thickBot="1" x14ac:dyDescent="0.3">
      <c r="A292" s="38" t="s">
        <v>30</v>
      </c>
      <c r="B292" s="33" t="s">
        <v>47</v>
      </c>
      <c r="C292" s="33" t="s">
        <v>141</v>
      </c>
      <c r="D292" s="33" t="s">
        <v>62</v>
      </c>
      <c r="E292" s="33" t="s">
        <v>114</v>
      </c>
      <c r="F292" s="33"/>
      <c r="G292" s="33"/>
      <c r="H292" s="34"/>
      <c r="I292" s="34"/>
      <c r="J292" s="35" t="s">
        <v>429</v>
      </c>
      <c r="K292" s="36"/>
      <c r="L292" s="36"/>
      <c r="M292" s="36"/>
      <c r="N292" s="36">
        <f t="shared" si="104"/>
        <v>0</v>
      </c>
      <c r="O292" s="36"/>
      <c r="P292" s="36"/>
      <c r="Q292" s="36"/>
      <c r="R292" s="36"/>
      <c r="S292" s="36"/>
      <c r="T292" s="36"/>
      <c r="U292" s="37" t="e">
        <f t="shared" si="114"/>
        <v>#DIV/0!</v>
      </c>
      <c r="V292" s="33"/>
      <c r="W292" s="38"/>
      <c r="X292" s="38"/>
      <c r="Y292" s="14" t="s">
        <v>33</v>
      </c>
    </row>
    <row r="293" spans="1:25" ht="22.5" hidden="1" customHeight="1" thickTop="1" thickBot="1" x14ac:dyDescent="0.3">
      <c r="A293" s="38" t="s">
        <v>30</v>
      </c>
      <c r="B293" s="33" t="s">
        <v>47</v>
      </c>
      <c r="C293" s="33" t="s">
        <v>141</v>
      </c>
      <c r="D293" s="33" t="s">
        <v>62</v>
      </c>
      <c r="E293" s="33" t="s">
        <v>137</v>
      </c>
      <c r="F293" s="34"/>
      <c r="G293" s="34"/>
      <c r="H293" s="34"/>
      <c r="I293" s="34"/>
      <c r="J293" s="35" t="s">
        <v>430</v>
      </c>
      <c r="K293" s="36"/>
      <c r="L293" s="36"/>
      <c r="M293" s="36"/>
      <c r="N293" s="36">
        <f t="shared" si="104"/>
        <v>0</v>
      </c>
      <c r="O293" s="36"/>
      <c r="P293" s="36"/>
      <c r="Q293" s="36"/>
      <c r="R293" s="36"/>
      <c r="S293" s="36"/>
      <c r="T293" s="36"/>
      <c r="U293" s="37" t="e">
        <f t="shared" si="114"/>
        <v>#DIV/0!</v>
      </c>
      <c r="V293" s="33"/>
      <c r="W293" s="38"/>
      <c r="X293" s="38"/>
    </row>
    <row r="294" spans="1:25" ht="22.5" hidden="1" customHeight="1" thickTop="1" thickBot="1" x14ac:dyDescent="0.3">
      <c r="A294" s="38" t="s">
        <v>30</v>
      </c>
      <c r="B294" s="33" t="s">
        <v>47</v>
      </c>
      <c r="C294" s="33" t="s">
        <v>141</v>
      </c>
      <c r="D294" s="33" t="s">
        <v>62</v>
      </c>
      <c r="E294" s="33" t="s">
        <v>141</v>
      </c>
      <c r="F294" s="34"/>
      <c r="G294" s="34"/>
      <c r="H294" s="34"/>
      <c r="I294" s="34"/>
      <c r="J294" s="35" t="s">
        <v>431</v>
      </c>
      <c r="K294" s="36"/>
      <c r="L294" s="36"/>
      <c r="M294" s="36"/>
      <c r="N294" s="36">
        <f t="shared" si="104"/>
        <v>0</v>
      </c>
      <c r="O294" s="36"/>
      <c r="P294" s="36"/>
      <c r="Q294" s="36"/>
      <c r="R294" s="36"/>
      <c r="S294" s="36"/>
      <c r="T294" s="36"/>
      <c r="U294" s="37" t="e">
        <f t="shared" si="114"/>
        <v>#DIV/0!</v>
      </c>
      <c r="V294" s="33"/>
      <c r="W294" s="38"/>
      <c r="X294" s="38"/>
    </row>
    <row r="295" spans="1:25" ht="22.5" hidden="1" customHeight="1" thickTop="1" thickBot="1" x14ac:dyDescent="0.3">
      <c r="A295" s="38" t="s">
        <v>30</v>
      </c>
      <c r="B295" s="33" t="s">
        <v>47</v>
      </c>
      <c r="C295" s="33" t="s">
        <v>141</v>
      </c>
      <c r="D295" s="33" t="s">
        <v>62</v>
      </c>
      <c r="E295" s="33" t="s">
        <v>145</v>
      </c>
      <c r="F295" s="34"/>
      <c r="G295" s="34"/>
      <c r="H295" s="34"/>
      <c r="I295" s="34"/>
      <c r="J295" s="35" t="s">
        <v>432</v>
      </c>
      <c r="K295" s="36">
        <f>+K296</f>
        <v>0</v>
      </c>
      <c r="L295" s="36">
        <f>+L296</f>
        <v>0</v>
      </c>
      <c r="M295" s="36">
        <f>+M296</f>
        <v>0</v>
      </c>
      <c r="N295" s="36">
        <f t="shared" si="104"/>
        <v>0</v>
      </c>
      <c r="O295" s="36">
        <f t="shared" ref="O295:T295" si="118">+O296</f>
        <v>0</v>
      </c>
      <c r="P295" s="36">
        <f t="shared" si="118"/>
        <v>0</v>
      </c>
      <c r="Q295" s="36">
        <f t="shared" si="118"/>
        <v>0</v>
      </c>
      <c r="R295" s="36">
        <f t="shared" si="118"/>
        <v>0</v>
      </c>
      <c r="S295" s="36">
        <f>+S296</f>
        <v>0</v>
      </c>
      <c r="T295" s="36">
        <f t="shared" si="118"/>
        <v>0</v>
      </c>
      <c r="U295" s="37" t="e">
        <f t="shared" si="114"/>
        <v>#DIV/0!</v>
      </c>
      <c r="V295" s="33"/>
      <c r="W295" s="38"/>
      <c r="X295" s="38"/>
    </row>
    <row r="296" spans="1:25" ht="22.5" hidden="1" customHeight="1" thickTop="1" thickBot="1" x14ac:dyDescent="0.3">
      <c r="A296" s="43" t="s">
        <v>30</v>
      </c>
      <c r="B296" s="34" t="s">
        <v>47</v>
      </c>
      <c r="C296" s="34" t="s">
        <v>141</v>
      </c>
      <c r="D296" s="34" t="s">
        <v>62</v>
      </c>
      <c r="E296" s="34" t="s">
        <v>145</v>
      </c>
      <c r="F296" s="33" t="s">
        <v>34</v>
      </c>
      <c r="G296" s="34"/>
      <c r="H296" s="34"/>
      <c r="I296" s="34"/>
      <c r="J296" s="35" t="s">
        <v>433</v>
      </c>
      <c r="K296" s="36">
        <f>K297+K298+K299</f>
        <v>0</v>
      </c>
      <c r="L296" s="36">
        <f>L297+L298+L299</f>
        <v>0</v>
      </c>
      <c r="M296" s="36">
        <f>M297+M298+M299</f>
        <v>0</v>
      </c>
      <c r="N296" s="36">
        <f t="shared" si="104"/>
        <v>0</v>
      </c>
      <c r="O296" s="36">
        <f t="shared" ref="O296:T296" si="119">O297+O298+O299</f>
        <v>0</v>
      </c>
      <c r="P296" s="36">
        <f t="shared" si="119"/>
        <v>0</v>
      </c>
      <c r="Q296" s="36">
        <f t="shared" si="119"/>
        <v>0</v>
      </c>
      <c r="R296" s="36">
        <f t="shared" si="119"/>
        <v>0</v>
      </c>
      <c r="S296" s="36">
        <f>S297+S298+S299</f>
        <v>0</v>
      </c>
      <c r="T296" s="36">
        <f t="shared" si="119"/>
        <v>0</v>
      </c>
      <c r="U296" s="37" t="e">
        <f t="shared" si="114"/>
        <v>#DIV/0!</v>
      </c>
      <c r="V296" s="33"/>
      <c r="W296" s="38"/>
      <c r="X296" s="38"/>
    </row>
    <row r="297" spans="1:25" ht="22.5" hidden="1" customHeight="1" thickTop="1" thickBot="1" x14ac:dyDescent="0.3">
      <c r="A297" s="43" t="s">
        <v>30</v>
      </c>
      <c r="B297" s="34" t="s">
        <v>47</v>
      </c>
      <c r="C297" s="34" t="s">
        <v>141</v>
      </c>
      <c r="D297" s="34" t="s">
        <v>62</v>
      </c>
      <c r="E297" s="34" t="s">
        <v>145</v>
      </c>
      <c r="F297" s="34" t="s">
        <v>34</v>
      </c>
      <c r="G297" s="33" t="s">
        <v>34</v>
      </c>
      <c r="H297" s="34"/>
      <c r="I297" s="34"/>
      <c r="J297" s="40" t="s">
        <v>434</v>
      </c>
      <c r="K297" s="36"/>
      <c r="L297" s="36"/>
      <c r="M297" s="36"/>
      <c r="N297" s="36">
        <f t="shared" si="104"/>
        <v>0</v>
      </c>
      <c r="O297" s="36"/>
      <c r="P297" s="36"/>
      <c r="Q297" s="36"/>
      <c r="R297" s="36"/>
      <c r="S297" s="36"/>
      <c r="T297" s="36"/>
      <c r="U297" s="37" t="e">
        <f t="shared" si="114"/>
        <v>#DIV/0!</v>
      </c>
      <c r="V297" s="33"/>
      <c r="W297" s="38"/>
      <c r="X297" s="38"/>
    </row>
    <row r="298" spans="1:25" ht="22.5" hidden="1" customHeight="1" thickTop="1" thickBot="1" x14ac:dyDescent="0.3">
      <c r="A298" s="43" t="s">
        <v>30</v>
      </c>
      <c r="B298" s="34" t="s">
        <v>47</v>
      </c>
      <c r="C298" s="34" t="s">
        <v>141</v>
      </c>
      <c r="D298" s="34" t="s">
        <v>62</v>
      </c>
      <c r="E298" s="34" t="s">
        <v>145</v>
      </c>
      <c r="F298" s="34" t="s">
        <v>34</v>
      </c>
      <c r="G298" s="33" t="s">
        <v>47</v>
      </c>
      <c r="H298" s="34"/>
      <c r="I298" s="34"/>
      <c r="J298" s="40" t="s">
        <v>435</v>
      </c>
      <c r="K298" s="36"/>
      <c r="L298" s="36"/>
      <c r="M298" s="36"/>
      <c r="N298" s="36">
        <f t="shared" si="104"/>
        <v>0</v>
      </c>
      <c r="O298" s="36"/>
      <c r="P298" s="36"/>
      <c r="Q298" s="36"/>
      <c r="R298" s="36"/>
      <c r="S298" s="36"/>
      <c r="T298" s="36"/>
      <c r="U298" s="37" t="e">
        <f t="shared" si="114"/>
        <v>#DIV/0!</v>
      </c>
      <c r="V298" s="33"/>
      <c r="W298" s="38"/>
      <c r="X298" s="38"/>
    </row>
    <row r="299" spans="1:25" ht="22.5" hidden="1" customHeight="1" thickTop="1" thickBot="1" x14ac:dyDescent="0.3">
      <c r="A299" s="43" t="s">
        <v>30</v>
      </c>
      <c r="B299" s="34" t="s">
        <v>47</v>
      </c>
      <c r="C299" s="34" t="s">
        <v>141</v>
      </c>
      <c r="D299" s="34" t="s">
        <v>62</v>
      </c>
      <c r="E299" s="34" t="s">
        <v>145</v>
      </c>
      <c r="F299" s="34" t="s">
        <v>34</v>
      </c>
      <c r="G299" s="33" t="s">
        <v>62</v>
      </c>
      <c r="H299" s="34"/>
      <c r="I299" s="34"/>
      <c r="J299" s="40" t="s">
        <v>436</v>
      </c>
      <c r="K299" s="36"/>
      <c r="L299" s="36"/>
      <c r="M299" s="36"/>
      <c r="N299" s="36">
        <f t="shared" si="104"/>
        <v>0</v>
      </c>
      <c r="O299" s="36"/>
      <c r="P299" s="36"/>
      <c r="Q299" s="36"/>
      <c r="R299" s="36"/>
      <c r="S299" s="36"/>
      <c r="T299" s="36"/>
      <c r="U299" s="37" t="e">
        <f t="shared" si="114"/>
        <v>#DIV/0!</v>
      </c>
      <c r="V299" s="33"/>
      <c r="W299" s="38"/>
      <c r="X299" s="38"/>
    </row>
    <row r="300" spans="1:25" ht="22.5" hidden="1" customHeight="1" thickTop="1" thickBot="1" x14ac:dyDescent="0.3">
      <c r="A300" s="38" t="s">
        <v>30</v>
      </c>
      <c r="B300" s="33" t="s">
        <v>47</v>
      </c>
      <c r="C300" s="33" t="s">
        <v>141</v>
      </c>
      <c r="D300" s="33" t="s">
        <v>62</v>
      </c>
      <c r="E300" s="33" t="s">
        <v>271</v>
      </c>
      <c r="F300" s="34"/>
      <c r="G300" s="34"/>
      <c r="H300" s="34"/>
      <c r="I300" s="34"/>
      <c r="J300" s="35" t="s">
        <v>437</v>
      </c>
      <c r="K300" s="36">
        <f>+K301</f>
        <v>0</v>
      </c>
      <c r="L300" s="36">
        <f>+L301</f>
        <v>0</v>
      </c>
      <c r="M300" s="36">
        <f>+M301</f>
        <v>0</v>
      </c>
      <c r="N300" s="36">
        <f t="shared" si="104"/>
        <v>0</v>
      </c>
      <c r="O300" s="36">
        <f t="shared" ref="O300:T300" si="120">+O301</f>
        <v>0</v>
      </c>
      <c r="P300" s="36">
        <f t="shared" si="120"/>
        <v>0</v>
      </c>
      <c r="Q300" s="36">
        <f t="shared" si="120"/>
        <v>0</v>
      </c>
      <c r="R300" s="36">
        <f t="shared" si="120"/>
        <v>0</v>
      </c>
      <c r="S300" s="36">
        <f>+S301</f>
        <v>0</v>
      </c>
      <c r="T300" s="36">
        <f t="shared" si="120"/>
        <v>0</v>
      </c>
      <c r="U300" s="37" t="e">
        <f t="shared" si="114"/>
        <v>#DIV/0!</v>
      </c>
      <c r="V300" s="33"/>
      <c r="W300" s="38"/>
      <c r="X300" s="38"/>
    </row>
    <row r="301" spans="1:25" ht="22.5" hidden="1" customHeight="1" thickTop="1" thickBot="1" x14ac:dyDescent="0.3">
      <c r="A301" s="43" t="s">
        <v>30</v>
      </c>
      <c r="B301" s="34" t="s">
        <v>47</v>
      </c>
      <c r="C301" s="34" t="s">
        <v>141</v>
      </c>
      <c r="D301" s="34" t="s">
        <v>62</v>
      </c>
      <c r="E301" s="34" t="s">
        <v>271</v>
      </c>
      <c r="F301" s="33" t="s">
        <v>34</v>
      </c>
      <c r="G301" s="34"/>
      <c r="H301" s="34"/>
      <c r="I301" s="34"/>
      <c r="J301" s="40" t="s">
        <v>438</v>
      </c>
      <c r="K301" s="36"/>
      <c r="L301" s="36"/>
      <c r="M301" s="36"/>
      <c r="N301" s="36">
        <f t="shared" si="104"/>
        <v>0</v>
      </c>
      <c r="O301" s="36"/>
      <c r="P301" s="36"/>
      <c r="Q301" s="36"/>
      <c r="R301" s="36"/>
      <c r="S301" s="36"/>
      <c r="T301" s="36"/>
      <c r="U301" s="37" t="e">
        <f t="shared" si="114"/>
        <v>#DIV/0!</v>
      </c>
      <c r="V301" s="33"/>
      <c r="W301" s="38"/>
      <c r="X301" s="38"/>
    </row>
    <row r="302" spans="1:25" ht="36" customHeight="1" thickTop="1" x14ac:dyDescent="0.25"/>
  </sheetData>
  <mergeCells count="16">
    <mergeCell ref="X5:X6"/>
    <mergeCell ref="A1:V1"/>
    <mergeCell ref="A2:V2"/>
    <mergeCell ref="A3:V3"/>
    <mergeCell ref="A4:V4"/>
    <mergeCell ref="A5:I5"/>
    <mergeCell ref="J5:J6"/>
    <mergeCell ref="K5:K6"/>
    <mergeCell ref="L5:M5"/>
    <mergeCell ref="N5:N6"/>
    <mergeCell ref="O5:R5"/>
    <mergeCell ref="S5:S6"/>
    <mergeCell ref="T5:T6"/>
    <mergeCell ref="U5:U6"/>
    <mergeCell ref="V5:V6"/>
    <mergeCell ref="W5:W6"/>
  </mergeCells>
  <printOptions horizontalCentered="1" verticalCentered="1"/>
  <pageMargins left="0.78740157480314965" right="0.78740157480314965" top="0.98425196850393704" bottom="0.98425196850393704" header="0" footer="0"/>
  <pageSetup paperSize="9" orientation="portrait" r:id="rId1"/>
  <headerFooter alignWithMargins="0"/>
  <ignoredErrors>
    <ignoredError sqref="R7" evalErro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S302"/>
  <sheetViews>
    <sheetView tabSelected="1" topLeftCell="A5" zoomScaleNormal="100" zoomScaleSheetLayoutView="100" workbookViewId="0">
      <pane xSplit="9" ySplit="8" topLeftCell="J46" activePane="bottomRight" state="frozen"/>
      <selection activeCell="A5" sqref="A5"/>
      <selection pane="topRight" activeCell="J5" sqref="J5"/>
      <selection pane="bottomLeft" activeCell="A13" sqref="A13"/>
      <selection pane="bottomRight" activeCell="T55" sqref="T55"/>
    </sheetView>
  </sheetViews>
  <sheetFormatPr baseColWidth="10" defaultRowHeight="36" customHeight="1" x14ac:dyDescent="0.25"/>
  <cols>
    <col min="1" max="1" width="10" customWidth="1"/>
    <col min="2" max="2" width="7.42578125" customWidth="1"/>
    <col min="3" max="3" width="14.140625" hidden="1" customWidth="1"/>
    <col min="4" max="4" width="16.140625" hidden="1" customWidth="1"/>
    <col min="5" max="9" width="11.42578125" hidden="1" customWidth="1"/>
    <col min="10" max="10" width="77.7109375" customWidth="1"/>
    <col min="11" max="11" width="22.42578125" customWidth="1"/>
    <col min="12" max="12" width="19.28515625" customWidth="1"/>
    <col min="13" max="13" width="17.28515625" customWidth="1"/>
    <col min="14" max="14" width="22.42578125" bestFit="1" customWidth="1"/>
    <col min="15" max="15" width="25.7109375" hidden="1" customWidth="1"/>
    <col min="16" max="16" width="22.42578125" hidden="1" customWidth="1"/>
    <col min="17" max="17" width="21.140625" hidden="1" customWidth="1"/>
    <col min="18" max="18" width="18.85546875" hidden="1" customWidth="1"/>
    <col min="19" max="19" width="22.42578125" hidden="1" customWidth="1"/>
    <col min="20" max="20" width="22.42578125" bestFit="1" customWidth="1"/>
    <col min="21" max="21" width="13" customWidth="1"/>
    <col min="22" max="22" width="26.85546875" customWidth="1"/>
    <col min="23" max="23" width="19.42578125" hidden="1" customWidth="1"/>
    <col min="24" max="24" width="15.140625" hidden="1" customWidth="1"/>
    <col min="25" max="25" width="0" hidden="1" customWidth="1"/>
  </cols>
  <sheetData>
    <row r="1" spans="1:25" ht="109.5" customHeight="1" thickBot="1" x14ac:dyDescent="0.3">
      <c r="A1" s="164"/>
      <c r="B1" s="165"/>
      <c r="C1" s="165"/>
      <c r="D1" s="165"/>
      <c r="E1" s="165"/>
      <c r="F1" s="166"/>
      <c r="G1" s="166"/>
      <c r="H1" s="166"/>
      <c r="I1" s="165"/>
      <c r="J1" s="165"/>
      <c r="K1" s="165"/>
      <c r="L1" s="165"/>
      <c r="M1" s="165"/>
      <c r="N1" s="165"/>
      <c r="O1" s="165"/>
      <c r="P1" s="165"/>
      <c r="Q1" s="165"/>
      <c r="R1" s="165"/>
      <c r="S1" s="165"/>
      <c r="T1" s="165"/>
      <c r="U1" s="165"/>
      <c r="V1" s="167"/>
    </row>
    <row r="2" spans="1:25" ht="26.25" customHeight="1" x14ac:dyDescent="0.25">
      <c r="A2" s="168" t="s">
        <v>0</v>
      </c>
      <c r="B2" s="169"/>
      <c r="C2" s="169"/>
      <c r="D2" s="169"/>
      <c r="E2" s="169"/>
      <c r="F2" s="170"/>
      <c r="G2" s="170"/>
      <c r="H2" s="170"/>
      <c r="I2" s="169"/>
      <c r="J2" s="169"/>
      <c r="K2" s="169"/>
      <c r="L2" s="169"/>
      <c r="M2" s="169"/>
      <c r="N2" s="169"/>
      <c r="O2" s="169"/>
      <c r="P2" s="169"/>
      <c r="Q2" s="169"/>
      <c r="R2" s="169"/>
      <c r="S2" s="169"/>
      <c r="T2" s="169"/>
      <c r="U2" s="169"/>
      <c r="V2" s="171"/>
    </row>
    <row r="3" spans="1:25" ht="26.25" customHeight="1" x14ac:dyDescent="0.25">
      <c r="A3" s="172" t="s">
        <v>1</v>
      </c>
      <c r="B3" s="173"/>
      <c r="C3" s="173"/>
      <c r="D3" s="173"/>
      <c r="E3" s="173"/>
      <c r="F3" s="174"/>
      <c r="G3" s="174"/>
      <c r="H3" s="174"/>
      <c r="I3" s="173"/>
      <c r="J3" s="173"/>
      <c r="K3" s="173"/>
      <c r="L3" s="173"/>
      <c r="M3" s="173"/>
      <c r="N3" s="173"/>
      <c r="O3" s="173"/>
      <c r="P3" s="173"/>
      <c r="Q3" s="173"/>
      <c r="R3" s="173"/>
      <c r="S3" s="173"/>
      <c r="T3" s="173"/>
      <c r="U3" s="173"/>
      <c r="V3" s="175"/>
    </row>
    <row r="4" spans="1:25" ht="26.25" customHeight="1" thickBot="1" x14ac:dyDescent="0.3">
      <c r="A4" s="176" t="s">
        <v>2</v>
      </c>
      <c r="B4" s="177"/>
      <c r="C4" s="177"/>
      <c r="D4" s="177"/>
      <c r="E4" s="177"/>
      <c r="F4" s="178"/>
      <c r="G4" s="178"/>
      <c r="H4" s="178"/>
      <c r="I4" s="177"/>
      <c r="J4" s="177"/>
      <c r="K4" s="177"/>
      <c r="L4" s="177"/>
      <c r="M4" s="177"/>
      <c r="N4" s="177"/>
      <c r="O4" s="177"/>
      <c r="P4" s="177"/>
      <c r="Q4" s="177"/>
      <c r="R4" s="177"/>
      <c r="S4" s="177"/>
      <c r="T4" s="177"/>
      <c r="U4" s="177"/>
      <c r="V4" s="179"/>
    </row>
    <row r="5" spans="1:25" ht="36" customHeight="1" thickTop="1" thickBot="1" x14ac:dyDescent="0.3">
      <c r="A5" s="180" t="s">
        <v>3</v>
      </c>
      <c r="B5" s="181"/>
      <c r="C5" s="181"/>
      <c r="D5" s="181"/>
      <c r="E5" s="181"/>
      <c r="F5" s="181"/>
      <c r="G5" s="181"/>
      <c r="H5" s="181"/>
      <c r="I5" s="182"/>
      <c r="J5" s="183" t="s">
        <v>4</v>
      </c>
      <c r="K5" s="193" t="s">
        <v>5</v>
      </c>
      <c r="L5" s="194" t="s">
        <v>6</v>
      </c>
      <c r="M5" s="195"/>
      <c r="N5" s="183" t="s">
        <v>594</v>
      </c>
      <c r="O5" s="186" t="s">
        <v>8</v>
      </c>
      <c r="P5" s="187"/>
      <c r="Q5" s="187"/>
      <c r="R5" s="188"/>
      <c r="S5" s="189" t="s">
        <v>9</v>
      </c>
      <c r="T5" s="183" t="s">
        <v>593</v>
      </c>
      <c r="U5" s="191" t="s">
        <v>11</v>
      </c>
      <c r="V5" s="183" t="s">
        <v>12</v>
      </c>
      <c r="W5" s="192" t="s">
        <v>13</v>
      </c>
      <c r="X5" s="163" t="s">
        <v>14</v>
      </c>
    </row>
    <row r="6" spans="1:25" s="7" customFormat="1" ht="36" customHeight="1" thickTop="1" thickBot="1" x14ac:dyDescent="0.3">
      <c r="A6" s="1" t="s">
        <v>15</v>
      </c>
      <c r="B6" s="1" t="s">
        <v>16</v>
      </c>
      <c r="C6" s="2" t="s">
        <v>17</v>
      </c>
      <c r="D6" s="1" t="s">
        <v>18</v>
      </c>
      <c r="E6" s="1" t="s">
        <v>19</v>
      </c>
      <c r="F6" s="1" t="s">
        <v>20</v>
      </c>
      <c r="G6" s="1" t="s">
        <v>21</v>
      </c>
      <c r="H6" s="1" t="s">
        <v>22</v>
      </c>
      <c r="I6" s="3" t="s">
        <v>23</v>
      </c>
      <c r="J6" s="184"/>
      <c r="K6" s="183"/>
      <c r="L6" s="161" t="s">
        <v>24</v>
      </c>
      <c r="M6" s="5" t="s">
        <v>25</v>
      </c>
      <c r="N6" s="184"/>
      <c r="O6" s="6" t="s">
        <v>26</v>
      </c>
      <c r="P6" s="161" t="s">
        <v>27</v>
      </c>
      <c r="Q6" s="6" t="s">
        <v>28</v>
      </c>
      <c r="R6" s="6" t="s">
        <v>29</v>
      </c>
      <c r="S6" s="190"/>
      <c r="T6" s="184"/>
      <c r="U6" s="183"/>
      <c r="V6" s="184"/>
      <c r="W6" s="192"/>
      <c r="X6" s="163"/>
    </row>
    <row r="7" spans="1:25" ht="22.5" customHeight="1" thickTop="1" thickBot="1" x14ac:dyDescent="0.3">
      <c r="A7" s="8" t="s">
        <v>30</v>
      </c>
      <c r="B7" s="8"/>
      <c r="C7" s="8"/>
      <c r="D7" s="8"/>
      <c r="E7" s="8"/>
      <c r="F7" s="9"/>
      <c r="G7" s="9"/>
      <c r="H7" s="9"/>
      <c r="I7" s="10"/>
      <c r="J7" s="11" t="s">
        <v>31</v>
      </c>
      <c r="K7" s="12">
        <f>K8+K17+K141</f>
        <v>30576806404</v>
      </c>
      <c r="L7" s="12">
        <f>+L8+L141</f>
        <v>0</v>
      </c>
      <c r="M7" s="12">
        <f>+M8+M141</f>
        <v>0</v>
      </c>
      <c r="N7" s="12">
        <f t="shared" ref="N7:N38" si="0">K7+L7-M7</f>
        <v>30576806404</v>
      </c>
      <c r="O7" s="12">
        <f>O8+O17+O141</f>
        <v>8009581376.1900005</v>
      </c>
      <c r="P7" s="12">
        <f t="shared" ref="P7:R7" si="1">P8+P17+P141</f>
        <v>30606246049.27</v>
      </c>
      <c r="Q7" s="12">
        <f t="shared" si="1"/>
        <v>992605000</v>
      </c>
      <c r="R7" s="12" t="e">
        <f t="shared" si="1"/>
        <v>#REF!</v>
      </c>
      <c r="S7" s="12">
        <f>S8+S17+S141</f>
        <v>28317322134.209999</v>
      </c>
      <c r="T7" s="12">
        <f>T8+T17+T141</f>
        <v>29761353572.25</v>
      </c>
      <c r="U7" s="13">
        <f>T7/S7</f>
        <v>1.0509946325855253</v>
      </c>
      <c r="V7" s="8"/>
      <c r="W7" s="8" t="s">
        <v>32</v>
      </c>
      <c r="X7" s="8" t="s">
        <v>33</v>
      </c>
      <c r="Y7" s="14" t="s">
        <v>33</v>
      </c>
    </row>
    <row r="8" spans="1:25" ht="22.5" customHeight="1" thickTop="1" thickBot="1" x14ac:dyDescent="0.3">
      <c r="A8" s="15">
        <v>1</v>
      </c>
      <c r="B8" s="16" t="s">
        <v>34</v>
      </c>
      <c r="C8" s="16"/>
      <c r="D8" s="16"/>
      <c r="E8" s="16"/>
      <c r="F8" s="17"/>
      <c r="G8" s="17"/>
      <c r="H8" s="17"/>
      <c r="I8" s="17"/>
      <c r="J8" s="18" t="s">
        <v>35</v>
      </c>
      <c r="K8" s="19">
        <f>+K9+K29</f>
        <v>9105056404</v>
      </c>
      <c r="L8" s="19">
        <f>+L9+L29</f>
        <v>0</v>
      </c>
      <c r="M8" s="19">
        <f>+M9+M29</f>
        <v>0</v>
      </c>
      <c r="N8" s="19">
        <f t="shared" si="0"/>
        <v>9105056404</v>
      </c>
      <c r="O8" s="19">
        <f t="shared" ref="O8:T8" si="2">+O9+O29</f>
        <v>3918231376.1900001</v>
      </c>
      <c r="P8" s="19">
        <f t="shared" si="2"/>
        <v>13631021049.27</v>
      </c>
      <c r="Q8" s="19">
        <f t="shared" si="2"/>
        <v>587430000</v>
      </c>
      <c r="R8" s="19">
        <f t="shared" si="2"/>
        <v>0</v>
      </c>
      <c r="S8" s="19">
        <f>+S9+S29</f>
        <v>5379106400.54</v>
      </c>
      <c r="T8" s="19">
        <f t="shared" si="2"/>
        <v>13525129496</v>
      </c>
      <c r="U8" s="20">
        <f t="shared" ref="U8:U68" si="3">T8/S8</f>
        <v>2.5143822205566027</v>
      </c>
      <c r="V8" s="15"/>
      <c r="W8" s="15" t="s">
        <v>36</v>
      </c>
      <c r="X8" s="15"/>
      <c r="Y8" s="14" t="s">
        <v>33</v>
      </c>
    </row>
    <row r="9" spans="1:25" ht="22.5" customHeight="1" thickTop="1" thickBot="1" x14ac:dyDescent="0.3">
      <c r="A9" s="21">
        <v>1</v>
      </c>
      <c r="B9" s="22" t="s">
        <v>34</v>
      </c>
      <c r="C9" s="22" t="s">
        <v>34</v>
      </c>
      <c r="D9" s="22"/>
      <c r="E9" s="22"/>
      <c r="F9" s="23"/>
      <c r="G9" s="23"/>
      <c r="H9" s="23"/>
      <c r="I9" s="23"/>
      <c r="J9" s="24" t="s">
        <v>37</v>
      </c>
      <c r="K9" s="25">
        <f t="shared" ref="K9:T9" si="4">+K10</f>
        <v>0</v>
      </c>
      <c r="L9" s="25">
        <f>+L10</f>
        <v>0</v>
      </c>
      <c r="M9" s="25">
        <f>+M10</f>
        <v>0</v>
      </c>
      <c r="N9" s="25">
        <f t="shared" si="0"/>
        <v>0</v>
      </c>
      <c r="O9" s="25">
        <f t="shared" si="4"/>
        <v>0</v>
      </c>
      <c r="P9" s="25">
        <f t="shared" si="4"/>
        <v>0</v>
      </c>
      <c r="Q9" s="25">
        <f t="shared" si="4"/>
        <v>0</v>
      </c>
      <c r="R9" s="25">
        <f t="shared" si="4"/>
        <v>0</v>
      </c>
      <c r="S9" s="25">
        <f t="shared" si="4"/>
        <v>0</v>
      </c>
      <c r="T9" s="25">
        <f t="shared" si="4"/>
        <v>0</v>
      </c>
      <c r="U9" s="42">
        <v>0</v>
      </c>
      <c r="V9" s="21"/>
      <c r="W9" s="21" t="s">
        <v>38</v>
      </c>
      <c r="X9" s="21" t="s">
        <v>39</v>
      </c>
      <c r="Y9" s="14" t="s">
        <v>33</v>
      </c>
    </row>
    <row r="10" spans="1:25" ht="22.5" customHeight="1" thickTop="1" thickBot="1" x14ac:dyDescent="0.3">
      <c r="A10" s="27" t="s">
        <v>30</v>
      </c>
      <c r="B10" s="28" t="s">
        <v>34</v>
      </c>
      <c r="C10" s="28" t="s">
        <v>34</v>
      </c>
      <c r="D10" s="28" t="s">
        <v>34</v>
      </c>
      <c r="E10" s="28"/>
      <c r="F10" s="29"/>
      <c r="G10" s="29"/>
      <c r="H10" s="29"/>
      <c r="I10" s="29"/>
      <c r="J10" s="30" t="s">
        <v>40</v>
      </c>
      <c r="K10" s="31">
        <f>+K11+K14</f>
        <v>0</v>
      </c>
      <c r="L10" s="31">
        <f>+L11+L14</f>
        <v>0</v>
      </c>
      <c r="M10" s="31">
        <f>+M11+M14</f>
        <v>0</v>
      </c>
      <c r="N10" s="31">
        <f t="shared" si="0"/>
        <v>0</v>
      </c>
      <c r="O10" s="31">
        <f t="shared" ref="O10:T10" si="5">+O11+O14</f>
        <v>0</v>
      </c>
      <c r="P10" s="31">
        <f t="shared" si="5"/>
        <v>0</v>
      </c>
      <c r="Q10" s="31">
        <f t="shared" si="5"/>
        <v>0</v>
      </c>
      <c r="R10" s="31">
        <f t="shared" si="5"/>
        <v>0</v>
      </c>
      <c r="S10" s="31">
        <f t="shared" si="5"/>
        <v>0</v>
      </c>
      <c r="T10" s="31">
        <f t="shared" si="5"/>
        <v>0</v>
      </c>
      <c r="U10" s="42">
        <v>0</v>
      </c>
      <c r="V10" s="28"/>
      <c r="W10" s="27" t="s">
        <v>41</v>
      </c>
      <c r="X10" s="27" t="s">
        <v>42</v>
      </c>
      <c r="Y10" s="14" t="s">
        <v>33</v>
      </c>
    </row>
    <row r="11" spans="1:25" s="39" customFormat="1" ht="22.5" customHeight="1" thickTop="1" thickBot="1" x14ac:dyDescent="0.3">
      <c r="A11" s="162" t="s">
        <v>30</v>
      </c>
      <c r="B11" s="162" t="s">
        <v>34</v>
      </c>
      <c r="C11" s="162" t="s">
        <v>34</v>
      </c>
      <c r="D11" s="162" t="s">
        <v>34</v>
      </c>
      <c r="E11" s="162" t="s">
        <v>34</v>
      </c>
      <c r="F11" s="34"/>
      <c r="G11" s="34"/>
      <c r="H11" s="34"/>
      <c r="I11" s="34"/>
      <c r="J11" s="35" t="s">
        <v>43</v>
      </c>
      <c r="K11" s="36">
        <f>+K12+K13</f>
        <v>0</v>
      </c>
      <c r="L11" s="36">
        <f>+L12+L13</f>
        <v>0</v>
      </c>
      <c r="M11" s="36">
        <f>+M12+M13</f>
        <v>0</v>
      </c>
      <c r="N11" s="36">
        <f t="shared" si="0"/>
        <v>0</v>
      </c>
      <c r="O11" s="36">
        <f t="shared" ref="O11:T11" si="6">+O12+O13</f>
        <v>0</v>
      </c>
      <c r="P11" s="36">
        <f t="shared" si="6"/>
        <v>0</v>
      </c>
      <c r="Q11" s="36">
        <f t="shared" si="6"/>
        <v>0</v>
      </c>
      <c r="R11" s="36">
        <f t="shared" si="6"/>
        <v>0</v>
      </c>
      <c r="S11" s="36">
        <f t="shared" si="6"/>
        <v>0</v>
      </c>
      <c r="T11" s="36">
        <f t="shared" si="6"/>
        <v>0</v>
      </c>
      <c r="U11" s="42">
        <v>0</v>
      </c>
      <c r="V11" s="38"/>
      <c r="W11" s="38" t="s">
        <v>44</v>
      </c>
      <c r="X11" s="38" t="s">
        <v>45</v>
      </c>
      <c r="Y11" s="14" t="s">
        <v>33</v>
      </c>
    </row>
    <row r="12" spans="1:25" ht="22.5" customHeight="1" thickTop="1" thickBot="1" x14ac:dyDescent="0.3">
      <c r="A12" s="34" t="s">
        <v>30</v>
      </c>
      <c r="B12" s="34" t="s">
        <v>34</v>
      </c>
      <c r="C12" s="34" t="s">
        <v>34</v>
      </c>
      <c r="D12" s="34" t="s">
        <v>34</v>
      </c>
      <c r="E12" s="34" t="s">
        <v>34</v>
      </c>
      <c r="F12" s="162" t="s">
        <v>34</v>
      </c>
      <c r="G12" s="34"/>
      <c r="H12" s="34"/>
      <c r="I12" s="34"/>
      <c r="J12" s="40" t="s">
        <v>46</v>
      </c>
      <c r="K12" s="41"/>
      <c r="L12" s="41"/>
      <c r="M12" s="41"/>
      <c r="N12" s="41">
        <f t="shared" si="0"/>
        <v>0</v>
      </c>
      <c r="O12" s="41"/>
      <c r="P12" s="41"/>
      <c r="Q12" s="41"/>
      <c r="R12" s="41">
        <v>0</v>
      </c>
      <c r="S12" s="41"/>
      <c r="T12" s="41"/>
      <c r="U12" s="42">
        <v>0</v>
      </c>
      <c r="V12" s="43"/>
      <c r="W12" s="43"/>
      <c r="X12" s="43"/>
      <c r="Y12" s="14" t="s">
        <v>33</v>
      </c>
    </row>
    <row r="13" spans="1:25" ht="22.5" customHeight="1" thickTop="1" thickBot="1" x14ac:dyDescent="0.3">
      <c r="A13" s="34" t="s">
        <v>30</v>
      </c>
      <c r="B13" s="34" t="s">
        <v>34</v>
      </c>
      <c r="C13" s="34" t="s">
        <v>34</v>
      </c>
      <c r="D13" s="34" t="s">
        <v>34</v>
      </c>
      <c r="E13" s="34" t="s">
        <v>34</v>
      </c>
      <c r="F13" s="162" t="s">
        <v>47</v>
      </c>
      <c r="G13" s="34"/>
      <c r="H13" s="34"/>
      <c r="I13" s="34"/>
      <c r="J13" s="40" t="s">
        <v>48</v>
      </c>
      <c r="K13" s="41"/>
      <c r="L13" s="41"/>
      <c r="M13" s="41"/>
      <c r="N13" s="41">
        <f t="shared" si="0"/>
        <v>0</v>
      </c>
      <c r="O13" s="41"/>
      <c r="P13" s="41"/>
      <c r="Q13" s="41"/>
      <c r="R13" s="41">
        <v>0</v>
      </c>
      <c r="S13" s="41"/>
      <c r="T13" s="41"/>
      <c r="U13" s="42">
        <v>0</v>
      </c>
      <c r="V13" s="43"/>
      <c r="W13" s="43"/>
      <c r="X13" s="43"/>
      <c r="Y13" s="14" t="s">
        <v>33</v>
      </c>
    </row>
    <row r="14" spans="1:25" s="39" customFormat="1" ht="22.5" customHeight="1" thickTop="1" thickBot="1" x14ac:dyDescent="0.3">
      <c r="A14" s="162" t="s">
        <v>30</v>
      </c>
      <c r="B14" s="162" t="s">
        <v>34</v>
      </c>
      <c r="C14" s="162" t="s">
        <v>34</v>
      </c>
      <c r="D14" s="162" t="s">
        <v>34</v>
      </c>
      <c r="E14" s="162" t="s">
        <v>47</v>
      </c>
      <c r="F14" s="34"/>
      <c r="G14" s="34"/>
      <c r="H14"/>
      <c r="I14" s="34"/>
      <c r="J14" s="35" t="s">
        <v>49</v>
      </c>
      <c r="K14" s="44">
        <f>+K15+K16</f>
        <v>0</v>
      </c>
      <c r="L14" s="44">
        <f>+L15+L16</f>
        <v>0</v>
      </c>
      <c r="M14" s="44">
        <f>+M15+M16</f>
        <v>0</v>
      </c>
      <c r="N14" s="44">
        <f t="shared" si="0"/>
        <v>0</v>
      </c>
      <c r="O14" s="44">
        <f t="shared" ref="O14:T14" si="7">+O15+O16</f>
        <v>0</v>
      </c>
      <c r="P14" s="44">
        <f t="shared" si="7"/>
        <v>0</v>
      </c>
      <c r="Q14" s="44">
        <f t="shared" si="7"/>
        <v>0</v>
      </c>
      <c r="R14" s="44">
        <v>0</v>
      </c>
      <c r="S14" s="44">
        <f t="shared" si="7"/>
        <v>0</v>
      </c>
      <c r="T14" s="44">
        <f t="shared" si="7"/>
        <v>0</v>
      </c>
      <c r="U14" s="42">
        <v>0</v>
      </c>
      <c r="V14" s="38"/>
      <c r="W14" s="38" t="s">
        <v>50</v>
      </c>
      <c r="X14" s="38" t="s">
        <v>51</v>
      </c>
      <c r="Y14" s="14" t="s">
        <v>33</v>
      </c>
    </row>
    <row r="15" spans="1:25" ht="22.5" customHeight="1" thickTop="1" thickBot="1" x14ac:dyDescent="0.3">
      <c r="A15" s="34" t="s">
        <v>30</v>
      </c>
      <c r="B15" s="34" t="s">
        <v>34</v>
      </c>
      <c r="C15" s="34" t="s">
        <v>34</v>
      </c>
      <c r="D15" s="34" t="s">
        <v>34</v>
      </c>
      <c r="E15" s="34" t="s">
        <v>47</v>
      </c>
      <c r="F15" s="162" t="s">
        <v>34</v>
      </c>
      <c r="G15" s="34"/>
      <c r="H15" s="34"/>
      <c r="I15" s="34"/>
      <c r="J15" s="40" t="s">
        <v>52</v>
      </c>
      <c r="K15" s="46"/>
      <c r="L15" s="46"/>
      <c r="M15" s="46"/>
      <c r="N15" s="41">
        <f t="shared" si="0"/>
        <v>0</v>
      </c>
      <c r="O15" s="46"/>
      <c r="P15" s="46"/>
      <c r="Q15" s="46"/>
      <c r="R15" s="46">
        <v>0</v>
      </c>
      <c r="S15" s="41"/>
      <c r="T15" s="46"/>
      <c r="U15" s="42">
        <v>0</v>
      </c>
      <c r="V15" s="43"/>
      <c r="W15" s="43"/>
      <c r="X15" s="43"/>
      <c r="Y15" s="14" t="s">
        <v>33</v>
      </c>
    </row>
    <row r="16" spans="1:25" ht="22.5" customHeight="1" thickTop="1" thickBot="1" x14ac:dyDescent="0.3">
      <c r="A16" s="34" t="s">
        <v>30</v>
      </c>
      <c r="B16" s="34" t="s">
        <v>34</v>
      </c>
      <c r="C16" s="34" t="s">
        <v>34</v>
      </c>
      <c r="D16" s="34" t="s">
        <v>34</v>
      </c>
      <c r="E16" s="34" t="s">
        <v>47</v>
      </c>
      <c r="F16" s="162" t="s">
        <v>47</v>
      </c>
      <c r="G16" s="34"/>
      <c r="H16" s="34"/>
      <c r="I16" s="34"/>
      <c r="J16" s="40" t="s">
        <v>53</v>
      </c>
      <c r="K16" s="46"/>
      <c r="L16" s="46"/>
      <c r="M16" s="46"/>
      <c r="N16" s="41">
        <f t="shared" si="0"/>
        <v>0</v>
      </c>
      <c r="O16" s="46"/>
      <c r="P16" s="46"/>
      <c r="Q16" s="46"/>
      <c r="R16" s="46"/>
      <c r="S16" s="41"/>
      <c r="T16" s="46"/>
      <c r="U16" s="42">
        <v>0</v>
      </c>
      <c r="V16" s="43"/>
      <c r="W16" s="43"/>
      <c r="X16" s="43"/>
      <c r="Y16" s="14" t="s">
        <v>33</v>
      </c>
    </row>
    <row r="17" spans="1:25" ht="22.5" customHeight="1" thickTop="1" thickBot="1" x14ac:dyDescent="0.3">
      <c r="A17" s="43" t="s">
        <v>30</v>
      </c>
      <c r="B17" s="43" t="s">
        <v>34</v>
      </c>
      <c r="C17" s="34" t="s">
        <v>34</v>
      </c>
      <c r="D17" s="34" t="s">
        <v>34</v>
      </c>
      <c r="E17" s="43" t="s">
        <v>34</v>
      </c>
      <c r="F17" s="43" t="s">
        <v>34</v>
      </c>
      <c r="G17" s="162" t="s">
        <v>34</v>
      </c>
      <c r="H17" s="34"/>
      <c r="I17" s="34"/>
      <c r="J17" s="35" t="s">
        <v>54</v>
      </c>
      <c r="K17" s="48">
        <f t="shared" ref="K17" si="8">+K18+K19</f>
        <v>12420000000</v>
      </c>
      <c r="L17" s="48">
        <f>+L18+L19</f>
        <v>0</v>
      </c>
      <c r="M17" s="48">
        <f>+M18+M19</f>
        <v>0</v>
      </c>
      <c r="N17" s="48">
        <f t="shared" si="0"/>
        <v>12420000000</v>
      </c>
      <c r="O17" s="48">
        <f t="shared" ref="O17:T17" si="9">+O18+O19</f>
        <v>3691350000</v>
      </c>
      <c r="P17" s="48">
        <f t="shared" si="9"/>
        <v>8728650000</v>
      </c>
      <c r="Q17" s="48">
        <f t="shared" si="9"/>
        <v>0</v>
      </c>
      <c r="R17" s="48">
        <f t="shared" si="9"/>
        <v>0</v>
      </c>
      <c r="S17" s="48">
        <f t="shared" si="9"/>
        <v>16356969341.43</v>
      </c>
      <c r="T17" s="48">
        <f t="shared" si="9"/>
        <v>11068881392.24</v>
      </c>
      <c r="U17" s="37">
        <f t="shared" si="3"/>
        <v>0.67670735092741252</v>
      </c>
      <c r="V17" s="162"/>
      <c r="W17" s="43" t="s">
        <v>55</v>
      </c>
      <c r="X17" s="43" t="s">
        <v>56</v>
      </c>
      <c r="Y17" s="14" t="s">
        <v>33</v>
      </c>
    </row>
    <row r="18" spans="1:25" ht="22.5" customHeight="1" thickTop="1" thickBot="1" x14ac:dyDescent="0.3">
      <c r="A18" s="43" t="s">
        <v>30</v>
      </c>
      <c r="B18" s="43" t="s">
        <v>34</v>
      </c>
      <c r="C18" s="34" t="s">
        <v>34</v>
      </c>
      <c r="D18" s="34" t="s">
        <v>34</v>
      </c>
      <c r="E18" s="43" t="s">
        <v>34</v>
      </c>
      <c r="F18" s="43" t="s">
        <v>34</v>
      </c>
      <c r="G18" s="34" t="s">
        <v>34</v>
      </c>
      <c r="H18" s="34" t="s">
        <v>34</v>
      </c>
      <c r="I18" s="34"/>
      <c r="J18" s="40" t="s">
        <v>57</v>
      </c>
      <c r="K18" s="49">
        <v>12420000000</v>
      </c>
      <c r="L18" s="49"/>
      <c r="M18" s="49"/>
      <c r="N18" s="49">
        <f t="shared" si="0"/>
        <v>12420000000</v>
      </c>
      <c r="O18" s="49">
        <v>3691350000</v>
      </c>
      <c r="P18" s="49">
        <v>8728650000</v>
      </c>
      <c r="Q18" s="49">
        <v>0</v>
      </c>
      <c r="R18" s="49"/>
      <c r="S18" s="49">
        <v>16356969341.43</v>
      </c>
      <c r="T18" s="49">
        <v>11068881392.24</v>
      </c>
      <c r="U18" s="42">
        <f t="shared" si="3"/>
        <v>0.67670735092741252</v>
      </c>
      <c r="V18" s="162"/>
      <c r="W18" s="43"/>
      <c r="X18" s="43"/>
      <c r="Y18" s="14" t="s">
        <v>33</v>
      </c>
    </row>
    <row r="19" spans="1:25" ht="22.5" customHeight="1" thickTop="1" thickBot="1" x14ac:dyDescent="0.3">
      <c r="A19" s="43" t="s">
        <v>30</v>
      </c>
      <c r="B19" s="43" t="s">
        <v>34</v>
      </c>
      <c r="C19" s="34" t="s">
        <v>34</v>
      </c>
      <c r="D19" s="34" t="s">
        <v>34</v>
      </c>
      <c r="E19" s="43" t="s">
        <v>34</v>
      </c>
      <c r="F19" s="43" t="s">
        <v>34</v>
      </c>
      <c r="G19" s="34" t="s">
        <v>34</v>
      </c>
      <c r="H19" s="34" t="s">
        <v>47</v>
      </c>
      <c r="I19" s="34"/>
      <c r="J19" s="40" t="s">
        <v>58</v>
      </c>
      <c r="K19" s="49"/>
      <c r="L19" s="49"/>
      <c r="M19" s="49"/>
      <c r="N19" s="49">
        <f t="shared" si="0"/>
        <v>0</v>
      </c>
      <c r="O19" s="49"/>
      <c r="P19" s="49">
        <f>N19</f>
        <v>0</v>
      </c>
      <c r="Q19" s="49">
        <v>0</v>
      </c>
      <c r="R19" s="49">
        <v>0</v>
      </c>
      <c r="S19" s="49"/>
      <c r="T19" s="49"/>
      <c r="U19" s="42">
        <v>0</v>
      </c>
      <c r="V19" s="162"/>
      <c r="W19" s="43"/>
      <c r="X19" s="43"/>
      <c r="Y19" s="14" t="s">
        <v>33</v>
      </c>
    </row>
    <row r="20" spans="1:25" ht="16.5" thickTop="1" thickBot="1" x14ac:dyDescent="0.3">
      <c r="A20" s="43" t="s">
        <v>30</v>
      </c>
      <c r="B20" s="43" t="s">
        <v>34</v>
      </c>
      <c r="C20" s="34" t="s">
        <v>34</v>
      </c>
      <c r="D20" s="34" t="s">
        <v>34</v>
      </c>
      <c r="E20" s="43" t="s">
        <v>34</v>
      </c>
      <c r="F20" s="43" t="s">
        <v>34</v>
      </c>
      <c r="G20" s="162" t="s">
        <v>47</v>
      </c>
      <c r="H20" s="34"/>
      <c r="I20" s="34"/>
      <c r="J20" s="35" t="s">
        <v>59</v>
      </c>
      <c r="K20" s="48">
        <f t="shared" ref="K20" si="10">+K21+K22</f>
        <v>0</v>
      </c>
      <c r="L20" s="48">
        <f>+L21+L22</f>
        <v>0</v>
      </c>
      <c r="M20" s="48">
        <f>+M21+M22</f>
        <v>0</v>
      </c>
      <c r="N20" s="48">
        <f t="shared" si="0"/>
        <v>0</v>
      </c>
      <c r="O20" s="48">
        <f t="shared" ref="O20:T20" si="11">+O21+O22</f>
        <v>0</v>
      </c>
      <c r="P20" s="48">
        <f t="shared" si="11"/>
        <v>0</v>
      </c>
      <c r="Q20" s="48">
        <f t="shared" si="11"/>
        <v>0</v>
      </c>
      <c r="R20" s="48">
        <f t="shared" si="11"/>
        <v>0</v>
      </c>
      <c r="S20" s="48">
        <f t="shared" si="11"/>
        <v>0</v>
      </c>
      <c r="T20" s="48">
        <f t="shared" si="11"/>
        <v>0</v>
      </c>
      <c r="U20" s="42">
        <v>0</v>
      </c>
      <c r="V20" s="162"/>
      <c r="W20" s="43"/>
      <c r="X20" s="43"/>
      <c r="Y20" s="14"/>
    </row>
    <row r="21" spans="1:25" ht="22.5" customHeight="1" thickTop="1" thickBot="1" x14ac:dyDescent="0.3">
      <c r="A21" s="43" t="s">
        <v>30</v>
      </c>
      <c r="B21" s="43" t="s">
        <v>34</v>
      </c>
      <c r="C21" s="34" t="s">
        <v>34</v>
      </c>
      <c r="D21" s="34" t="s">
        <v>34</v>
      </c>
      <c r="E21" s="43" t="s">
        <v>34</v>
      </c>
      <c r="F21" s="43" t="s">
        <v>34</v>
      </c>
      <c r="G21" s="34" t="s">
        <v>47</v>
      </c>
      <c r="H21" s="34" t="s">
        <v>34</v>
      </c>
      <c r="I21" s="34"/>
      <c r="J21" s="40" t="s">
        <v>60</v>
      </c>
      <c r="K21" s="49"/>
      <c r="L21" s="49"/>
      <c r="M21" s="49"/>
      <c r="N21" s="49">
        <f t="shared" si="0"/>
        <v>0</v>
      </c>
      <c r="O21" s="49"/>
      <c r="P21" s="49"/>
      <c r="Q21" s="49"/>
      <c r="R21" s="49"/>
      <c r="S21" s="49"/>
      <c r="T21" s="49"/>
      <c r="U21" s="42">
        <v>0</v>
      </c>
      <c r="V21" s="162"/>
      <c r="W21" s="43"/>
      <c r="X21" s="43"/>
      <c r="Y21" s="14"/>
    </row>
    <row r="22" spans="1:25" ht="22.5" customHeight="1" thickTop="1" thickBot="1" x14ac:dyDescent="0.3">
      <c r="A22" s="43" t="s">
        <v>30</v>
      </c>
      <c r="B22" s="43" t="s">
        <v>34</v>
      </c>
      <c r="C22" s="34" t="s">
        <v>34</v>
      </c>
      <c r="D22" s="34" t="s">
        <v>34</v>
      </c>
      <c r="E22" s="43" t="s">
        <v>34</v>
      </c>
      <c r="F22" s="43" t="s">
        <v>34</v>
      </c>
      <c r="G22" s="34" t="s">
        <v>47</v>
      </c>
      <c r="H22" s="34" t="s">
        <v>47</v>
      </c>
      <c r="I22" s="34"/>
      <c r="J22" s="40" t="s">
        <v>61</v>
      </c>
      <c r="K22" s="49"/>
      <c r="L22" s="49"/>
      <c r="M22" s="49"/>
      <c r="N22" s="49">
        <f t="shared" si="0"/>
        <v>0</v>
      </c>
      <c r="O22" s="49"/>
      <c r="P22" s="49"/>
      <c r="Q22" s="49"/>
      <c r="R22" s="49"/>
      <c r="S22" s="49"/>
      <c r="T22" s="49"/>
      <c r="U22" s="42">
        <v>0</v>
      </c>
      <c r="V22" s="162"/>
      <c r="W22" s="43"/>
      <c r="X22" s="43"/>
      <c r="Y22" s="14"/>
    </row>
    <row r="23" spans="1:25" ht="22.5" customHeight="1" thickTop="1" thickBot="1" x14ac:dyDescent="0.3">
      <c r="A23" s="43" t="s">
        <v>30</v>
      </c>
      <c r="B23" s="43" t="s">
        <v>34</v>
      </c>
      <c r="C23" s="34" t="s">
        <v>34</v>
      </c>
      <c r="D23" s="34" t="s">
        <v>34</v>
      </c>
      <c r="E23" s="43" t="s">
        <v>34</v>
      </c>
      <c r="F23" s="43" t="s">
        <v>34</v>
      </c>
      <c r="G23" s="162" t="s">
        <v>62</v>
      </c>
      <c r="H23" s="34"/>
      <c r="I23" s="34"/>
      <c r="J23" s="35" t="s">
        <v>63</v>
      </c>
      <c r="K23" s="48">
        <f t="shared" ref="K23" si="12">+K24+K25</f>
        <v>0</v>
      </c>
      <c r="L23" s="48">
        <f>+L24+L25</f>
        <v>0</v>
      </c>
      <c r="M23" s="48">
        <f>+M24+M25</f>
        <v>0</v>
      </c>
      <c r="N23" s="48">
        <f t="shared" si="0"/>
        <v>0</v>
      </c>
      <c r="O23" s="48">
        <f t="shared" ref="O23:T23" si="13">+O24+O25</f>
        <v>0</v>
      </c>
      <c r="P23" s="48">
        <f t="shared" si="13"/>
        <v>0</v>
      </c>
      <c r="Q23" s="48">
        <f t="shared" si="13"/>
        <v>0</v>
      </c>
      <c r="R23" s="48">
        <f t="shared" si="13"/>
        <v>0</v>
      </c>
      <c r="S23" s="48">
        <f t="shared" si="13"/>
        <v>0</v>
      </c>
      <c r="T23" s="48">
        <f t="shared" si="13"/>
        <v>0</v>
      </c>
      <c r="U23" s="42">
        <v>0</v>
      </c>
      <c r="V23" s="162"/>
      <c r="W23" s="43" t="s">
        <v>50</v>
      </c>
      <c r="X23" s="43" t="s">
        <v>51</v>
      </c>
      <c r="Y23" s="14" t="s">
        <v>33</v>
      </c>
    </row>
    <row r="24" spans="1:25" ht="22.5" customHeight="1" thickTop="1" thickBot="1" x14ac:dyDescent="0.3">
      <c r="A24" s="43" t="s">
        <v>30</v>
      </c>
      <c r="B24" s="43" t="s">
        <v>34</v>
      </c>
      <c r="C24" s="34" t="s">
        <v>34</v>
      </c>
      <c r="D24" s="34" t="s">
        <v>34</v>
      </c>
      <c r="E24" s="43" t="s">
        <v>34</v>
      </c>
      <c r="F24" s="43" t="s">
        <v>34</v>
      </c>
      <c r="G24" s="34" t="s">
        <v>62</v>
      </c>
      <c r="H24" s="34" t="s">
        <v>34</v>
      </c>
      <c r="I24" s="34"/>
      <c r="J24" s="40" t="s">
        <v>64</v>
      </c>
      <c r="K24" s="49"/>
      <c r="L24" s="49"/>
      <c r="M24" s="49"/>
      <c r="N24" s="49">
        <f t="shared" si="0"/>
        <v>0</v>
      </c>
      <c r="O24" s="49"/>
      <c r="P24" s="49"/>
      <c r="Q24" s="49"/>
      <c r="R24" s="49"/>
      <c r="S24" s="49"/>
      <c r="T24" s="49"/>
      <c r="U24" s="42">
        <v>0</v>
      </c>
      <c r="V24" s="162"/>
      <c r="W24" s="43"/>
      <c r="X24" s="43"/>
      <c r="Y24" s="14" t="s">
        <v>33</v>
      </c>
    </row>
    <row r="25" spans="1:25" ht="22.5" customHeight="1" thickTop="1" thickBot="1" x14ac:dyDescent="0.3">
      <c r="A25" s="43" t="s">
        <v>30</v>
      </c>
      <c r="B25" s="43" t="s">
        <v>34</v>
      </c>
      <c r="C25" s="34" t="s">
        <v>34</v>
      </c>
      <c r="D25" s="34" t="s">
        <v>34</v>
      </c>
      <c r="E25" s="43" t="s">
        <v>34</v>
      </c>
      <c r="F25" s="43" t="s">
        <v>34</v>
      </c>
      <c r="G25" s="34" t="s">
        <v>62</v>
      </c>
      <c r="H25" s="34" t="s">
        <v>47</v>
      </c>
      <c r="I25" s="34"/>
      <c r="J25" s="40" t="s">
        <v>65</v>
      </c>
      <c r="K25" s="49"/>
      <c r="L25" s="49"/>
      <c r="M25" s="49"/>
      <c r="N25" s="49">
        <f t="shared" si="0"/>
        <v>0</v>
      </c>
      <c r="O25" s="49"/>
      <c r="P25" s="49"/>
      <c r="Q25" s="49"/>
      <c r="R25" s="49"/>
      <c r="S25" s="49"/>
      <c r="T25" s="49"/>
      <c r="U25" s="42">
        <v>0</v>
      </c>
      <c r="V25" s="162"/>
      <c r="W25" s="43"/>
      <c r="X25" s="43"/>
      <c r="Y25" s="14" t="s">
        <v>33</v>
      </c>
    </row>
    <row r="26" spans="1:25" ht="22.5" customHeight="1" thickTop="1" thickBot="1" x14ac:dyDescent="0.3">
      <c r="A26" s="43" t="s">
        <v>30</v>
      </c>
      <c r="B26" s="43" t="s">
        <v>34</v>
      </c>
      <c r="C26" s="34" t="s">
        <v>34</v>
      </c>
      <c r="D26" s="34" t="s">
        <v>34</v>
      </c>
      <c r="E26" s="43" t="s">
        <v>34</v>
      </c>
      <c r="F26" s="43" t="s">
        <v>34</v>
      </c>
      <c r="G26" s="162" t="s">
        <v>66</v>
      </c>
      <c r="H26" s="34"/>
      <c r="I26" s="34"/>
      <c r="J26" s="35" t="s">
        <v>67</v>
      </c>
      <c r="K26" s="48">
        <f t="shared" ref="K26" si="14">+K27+K28</f>
        <v>0</v>
      </c>
      <c r="L26" s="48">
        <f>+L27+L28</f>
        <v>0</v>
      </c>
      <c r="M26" s="48">
        <f>+M27+M28</f>
        <v>0</v>
      </c>
      <c r="N26" s="48">
        <f t="shared" si="0"/>
        <v>0</v>
      </c>
      <c r="O26" s="48">
        <f t="shared" ref="O26:T26" si="15">+O27+O28</f>
        <v>0</v>
      </c>
      <c r="P26" s="48">
        <f t="shared" si="15"/>
        <v>0</v>
      </c>
      <c r="Q26" s="48">
        <f t="shared" si="15"/>
        <v>0</v>
      </c>
      <c r="R26" s="48">
        <f t="shared" si="15"/>
        <v>0</v>
      </c>
      <c r="S26" s="48">
        <f t="shared" si="15"/>
        <v>0</v>
      </c>
      <c r="T26" s="48">
        <f t="shared" si="15"/>
        <v>0</v>
      </c>
      <c r="U26" s="42">
        <v>0</v>
      </c>
      <c r="V26" s="162"/>
      <c r="W26" s="43"/>
      <c r="X26" s="43"/>
      <c r="Y26" s="14"/>
    </row>
    <row r="27" spans="1:25" ht="22.5" customHeight="1" thickTop="1" thickBot="1" x14ac:dyDescent="0.3">
      <c r="A27" s="43" t="s">
        <v>30</v>
      </c>
      <c r="B27" s="43" t="s">
        <v>34</v>
      </c>
      <c r="C27" s="34" t="s">
        <v>34</v>
      </c>
      <c r="D27" s="34" t="s">
        <v>34</v>
      </c>
      <c r="E27" s="43" t="s">
        <v>34</v>
      </c>
      <c r="F27" s="43" t="s">
        <v>34</v>
      </c>
      <c r="G27" s="34" t="s">
        <v>66</v>
      </c>
      <c r="H27" s="34" t="s">
        <v>34</v>
      </c>
      <c r="I27" s="34"/>
      <c r="J27" s="40" t="s">
        <v>68</v>
      </c>
      <c r="K27" s="49"/>
      <c r="L27" s="49"/>
      <c r="M27" s="49"/>
      <c r="N27" s="49">
        <f t="shared" si="0"/>
        <v>0</v>
      </c>
      <c r="O27" s="49"/>
      <c r="P27" s="49"/>
      <c r="Q27" s="49"/>
      <c r="R27" s="49"/>
      <c r="S27" s="49"/>
      <c r="T27" s="49"/>
      <c r="U27" s="42">
        <v>0</v>
      </c>
      <c r="V27" s="162"/>
      <c r="W27" s="43"/>
      <c r="X27" s="43"/>
      <c r="Y27" s="14"/>
    </row>
    <row r="28" spans="1:25" ht="22.5" customHeight="1" thickTop="1" thickBot="1" x14ac:dyDescent="0.3">
      <c r="A28" s="43" t="s">
        <v>30</v>
      </c>
      <c r="B28" s="43" t="s">
        <v>34</v>
      </c>
      <c r="C28" s="34" t="s">
        <v>34</v>
      </c>
      <c r="D28" s="34" t="s">
        <v>34</v>
      </c>
      <c r="E28" s="43" t="s">
        <v>34</v>
      </c>
      <c r="F28" s="43" t="s">
        <v>34</v>
      </c>
      <c r="G28" s="34" t="s">
        <v>66</v>
      </c>
      <c r="H28" s="34" t="s">
        <v>47</v>
      </c>
      <c r="I28" s="34"/>
      <c r="J28" s="40" t="s">
        <v>69</v>
      </c>
      <c r="K28" s="49"/>
      <c r="L28" s="49"/>
      <c r="M28" s="49"/>
      <c r="N28" s="49">
        <f t="shared" si="0"/>
        <v>0</v>
      </c>
      <c r="O28" s="49"/>
      <c r="P28" s="49"/>
      <c r="Q28" s="49"/>
      <c r="R28" s="49"/>
      <c r="S28" s="49"/>
      <c r="T28" s="49"/>
      <c r="U28" s="42">
        <v>0</v>
      </c>
      <c r="V28" s="162"/>
      <c r="W28" s="43"/>
      <c r="X28" s="43"/>
      <c r="Y28" s="14"/>
    </row>
    <row r="29" spans="1:25" ht="22.5" customHeight="1" thickTop="1" thickBot="1" x14ac:dyDescent="0.3">
      <c r="A29" s="21" t="s">
        <v>30</v>
      </c>
      <c r="B29" s="22" t="s">
        <v>34</v>
      </c>
      <c r="C29" s="22" t="s">
        <v>47</v>
      </c>
      <c r="D29" s="22"/>
      <c r="E29" s="22"/>
      <c r="F29" s="23"/>
      <c r="G29" s="23"/>
      <c r="H29" s="23"/>
      <c r="I29" s="23"/>
      <c r="J29" s="24" t="s">
        <v>70</v>
      </c>
      <c r="K29" s="25">
        <f>+K30+K45+K88+K96+K122</f>
        <v>9105056404</v>
      </c>
      <c r="L29" s="25">
        <f>+L30+L45+L88+L96+L122</f>
        <v>0</v>
      </c>
      <c r="M29" s="25">
        <f>+M30+M45+M88+M96+M122</f>
        <v>0</v>
      </c>
      <c r="N29" s="25">
        <f t="shared" si="0"/>
        <v>9105056404</v>
      </c>
      <c r="O29" s="25">
        <f>+O30+O45+O88+O96+O122</f>
        <v>3918231376.1900001</v>
      </c>
      <c r="P29" s="25">
        <f t="shared" ref="P29:R29" si="16">+P30+P45+P88+P96+P122</f>
        <v>13631021049.27</v>
      </c>
      <c r="Q29" s="25">
        <f t="shared" si="16"/>
        <v>587430000</v>
      </c>
      <c r="R29" s="25">
        <f t="shared" si="16"/>
        <v>0</v>
      </c>
      <c r="S29" s="25">
        <f>+S30+S45+S88+S96+S122</f>
        <v>5379106400.54</v>
      </c>
      <c r="T29" s="25">
        <f>+T30+T45+T88+T96+T122</f>
        <v>13525129496</v>
      </c>
      <c r="U29" s="26">
        <f t="shared" si="3"/>
        <v>2.5143822205566027</v>
      </c>
      <c r="V29" s="21"/>
      <c r="W29" s="21" t="s">
        <v>71</v>
      </c>
      <c r="X29" s="21" t="s">
        <v>72</v>
      </c>
      <c r="Y29" s="14" t="s">
        <v>33</v>
      </c>
    </row>
    <row r="30" spans="1:25" ht="22.5" customHeight="1" thickTop="1" thickBot="1" x14ac:dyDescent="0.3">
      <c r="A30" s="27" t="s">
        <v>30</v>
      </c>
      <c r="B30" s="28" t="s">
        <v>34</v>
      </c>
      <c r="C30" s="28" t="s">
        <v>47</v>
      </c>
      <c r="D30" s="28" t="s">
        <v>34</v>
      </c>
      <c r="E30" s="28"/>
      <c r="F30" s="29"/>
      <c r="G30" s="29"/>
      <c r="H30" s="29"/>
      <c r="I30" s="29"/>
      <c r="J30" s="30" t="s">
        <v>73</v>
      </c>
      <c r="K30" s="31">
        <f t="shared" ref="K30:M31" si="17">+K31</f>
        <v>1035000000</v>
      </c>
      <c r="L30" s="31">
        <f t="shared" si="17"/>
        <v>0</v>
      </c>
      <c r="M30" s="31">
        <f t="shared" si="17"/>
        <v>0</v>
      </c>
      <c r="N30" s="31">
        <f t="shared" si="0"/>
        <v>1035000000</v>
      </c>
      <c r="O30" s="31">
        <f t="shared" ref="O30:T31" si="18">+O31</f>
        <v>103500000</v>
      </c>
      <c r="P30" s="31">
        <f t="shared" si="18"/>
        <v>724500000</v>
      </c>
      <c r="Q30" s="31">
        <f t="shared" si="18"/>
        <v>207000000</v>
      </c>
      <c r="R30" s="31">
        <f t="shared" si="18"/>
        <v>0</v>
      </c>
      <c r="S30" s="31">
        <f>+S31</f>
        <v>870494089</v>
      </c>
      <c r="T30" s="31">
        <f t="shared" si="18"/>
        <v>791528979</v>
      </c>
      <c r="U30" s="32">
        <f t="shared" si="3"/>
        <v>0.90928702331487055</v>
      </c>
      <c r="V30" s="28"/>
      <c r="W30" s="27" t="s">
        <v>74</v>
      </c>
      <c r="X30" s="27" t="s">
        <v>75</v>
      </c>
      <c r="Y30" s="14" t="s">
        <v>33</v>
      </c>
    </row>
    <row r="31" spans="1:25" ht="22.5" customHeight="1" thickTop="1" thickBot="1" x14ac:dyDescent="0.3">
      <c r="A31" s="38" t="s">
        <v>30</v>
      </c>
      <c r="B31" s="38" t="s">
        <v>34</v>
      </c>
      <c r="C31" s="162" t="s">
        <v>47</v>
      </c>
      <c r="D31" s="38" t="s">
        <v>34</v>
      </c>
      <c r="E31" s="162" t="s">
        <v>34</v>
      </c>
      <c r="F31" s="34"/>
      <c r="G31" s="34"/>
      <c r="H31" s="34"/>
      <c r="I31" s="34"/>
      <c r="J31" s="35" t="s">
        <v>76</v>
      </c>
      <c r="K31" s="36">
        <f t="shared" si="17"/>
        <v>1035000000</v>
      </c>
      <c r="L31" s="36">
        <f t="shared" si="17"/>
        <v>0</v>
      </c>
      <c r="M31" s="36">
        <f t="shared" si="17"/>
        <v>0</v>
      </c>
      <c r="N31" s="36">
        <f t="shared" si="0"/>
        <v>1035000000</v>
      </c>
      <c r="O31" s="36">
        <f t="shared" si="18"/>
        <v>103500000</v>
      </c>
      <c r="P31" s="36">
        <f t="shared" si="18"/>
        <v>724500000</v>
      </c>
      <c r="Q31" s="36">
        <f t="shared" si="18"/>
        <v>207000000</v>
      </c>
      <c r="R31" s="36">
        <f t="shared" si="18"/>
        <v>0</v>
      </c>
      <c r="S31" s="36">
        <f>+S32</f>
        <v>870494089</v>
      </c>
      <c r="T31" s="36">
        <f t="shared" si="18"/>
        <v>791528979</v>
      </c>
      <c r="U31" s="37">
        <f t="shared" si="3"/>
        <v>0.90928702331487055</v>
      </c>
      <c r="V31" s="43"/>
      <c r="W31" s="43" t="s">
        <v>77</v>
      </c>
      <c r="X31" s="43" t="s">
        <v>33</v>
      </c>
      <c r="Y31" s="14" t="s">
        <v>33</v>
      </c>
    </row>
    <row r="32" spans="1:25" ht="22.5" customHeight="1" thickTop="1" thickBot="1" x14ac:dyDescent="0.3">
      <c r="A32" s="43" t="s">
        <v>30</v>
      </c>
      <c r="B32" s="43" t="s">
        <v>34</v>
      </c>
      <c r="C32" s="34" t="s">
        <v>47</v>
      </c>
      <c r="D32" s="43" t="s">
        <v>34</v>
      </c>
      <c r="E32" s="43" t="s">
        <v>34</v>
      </c>
      <c r="F32" s="162" t="s">
        <v>34</v>
      </c>
      <c r="G32" s="34"/>
      <c r="H32" s="34"/>
      <c r="I32" s="34"/>
      <c r="J32" s="35" t="s">
        <v>78</v>
      </c>
      <c r="K32" s="36">
        <f t="shared" ref="K32:T32" si="19">+K33+K36+K39+K42</f>
        <v>1035000000</v>
      </c>
      <c r="L32" s="36">
        <f>+L33+L36+L39+L42</f>
        <v>0</v>
      </c>
      <c r="M32" s="36">
        <f>+M33+M36+M39+M42</f>
        <v>0</v>
      </c>
      <c r="N32" s="36">
        <f t="shared" si="0"/>
        <v>1035000000</v>
      </c>
      <c r="O32" s="36">
        <f t="shared" si="19"/>
        <v>103500000</v>
      </c>
      <c r="P32" s="36">
        <f t="shared" si="19"/>
        <v>724500000</v>
      </c>
      <c r="Q32" s="36">
        <f t="shared" si="19"/>
        <v>207000000</v>
      </c>
      <c r="R32" s="36">
        <f t="shared" si="19"/>
        <v>0</v>
      </c>
      <c r="S32" s="36">
        <f t="shared" si="19"/>
        <v>870494089</v>
      </c>
      <c r="T32" s="36">
        <f t="shared" si="19"/>
        <v>791528979</v>
      </c>
      <c r="U32" s="37">
        <f t="shared" si="3"/>
        <v>0.90928702331487055</v>
      </c>
      <c r="V32" s="43"/>
      <c r="W32" s="43" t="s">
        <v>79</v>
      </c>
      <c r="X32" s="43" t="s">
        <v>80</v>
      </c>
      <c r="Y32" s="14" t="s">
        <v>33</v>
      </c>
    </row>
    <row r="33" spans="1:25" ht="22.5" customHeight="1" thickTop="1" thickBot="1" x14ac:dyDescent="0.3">
      <c r="A33" s="43" t="s">
        <v>30</v>
      </c>
      <c r="B33" s="43" t="s">
        <v>34</v>
      </c>
      <c r="C33" s="34" t="s">
        <v>47</v>
      </c>
      <c r="D33" s="43" t="s">
        <v>34</v>
      </c>
      <c r="E33" s="43" t="s">
        <v>34</v>
      </c>
      <c r="F33" s="43" t="s">
        <v>34</v>
      </c>
      <c r="G33" s="162" t="s">
        <v>34</v>
      </c>
      <c r="H33" s="34"/>
      <c r="I33" s="34"/>
      <c r="J33" s="35" t="s">
        <v>81</v>
      </c>
      <c r="K33" s="36">
        <f t="shared" ref="K33:T33" si="20">SUM(K34:K35)</f>
        <v>1035000000</v>
      </c>
      <c r="L33" s="36">
        <f>SUM(L34:L35)</f>
        <v>0</v>
      </c>
      <c r="M33" s="36">
        <f>SUM(M34:M35)</f>
        <v>0</v>
      </c>
      <c r="N33" s="36">
        <f t="shared" si="0"/>
        <v>1035000000</v>
      </c>
      <c r="O33" s="36">
        <f t="shared" si="20"/>
        <v>103500000</v>
      </c>
      <c r="P33" s="36">
        <f t="shared" si="20"/>
        <v>724500000</v>
      </c>
      <c r="Q33" s="36">
        <f t="shared" si="20"/>
        <v>207000000</v>
      </c>
      <c r="R33" s="36">
        <f t="shared" si="20"/>
        <v>0</v>
      </c>
      <c r="S33" s="36">
        <f>SUM(S34:S35)</f>
        <v>870494089</v>
      </c>
      <c r="T33" s="36">
        <f t="shared" si="20"/>
        <v>791528979</v>
      </c>
      <c r="U33" s="37">
        <f t="shared" si="3"/>
        <v>0.90928702331487055</v>
      </c>
      <c r="V33" s="43"/>
      <c r="W33" s="43"/>
      <c r="X33" s="43"/>
      <c r="Y33" s="14" t="s">
        <v>33</v>
      </c>
    </row>
    <row r="34" spans="1:25" ht="22.5" customHeight="1" thickTop="1" thickBot="1" x14ac:dyDescent="0.3">
      <c r="A34" s="43" t="s">
        <v>30</v>
      </c>
      <c r="B34" s="43" t="s">
        <v>34</v>
      </c>
      <c r="C34" s="34" t="s">
        <v>47</v>
      </c>
      <c r="D34" s="43" t="s">
        <v>34</v>
      </c>
      <c r="E34" s="43" t="s">
        <v>34</v>
      </c>
      <c r="F34" s="43" t="s">
        <v>34</v>
      </c>
      <c r="G34" s="43" t="s">
        <v>34</v>
      </c>
      <c r="H34" s="43" t="s">
        <v>34</v>
      </c>
      <c r="I34" s="34"/>
      <c r="J34" s="40" t="s">
        <v>82</v>
      </c>
      <c r="K34" s="41">
        <v>1035000000</v>
      </c>
      <c r="L34" s="41"/>
      <c r="M34" s="41"/>
      <c r="N34" s="41">
        <f t="shared" si="0"/>
        <v>1035000000</v>
      </c>
      <c r="O34" s="41">
        <f>N34*10%</f>
        <v>103500000</v>
      </c>
      <c r="P34" s="41">
        <f>N34*70%</f>
        <v>724500000</v>
      </c>
      <c r="Q34" s="41">
        <f>N34*20%</f>
        <v>207000000</v>
      </c>
      <c r="R34" s="41"/>
      <c r="S34" s="41">
        <v>870494089</v>
      </c>
      <c r="T34" s="41">
        <v>791528979</v>
      </c>
      <c r="U34" s="42">
        <f t="shared" si="3"/>
        <v>0.90928702331487055</v>
      </c>
      <c r="V34" s="43"/>
      <c r="W34" s="43"/>
      <c r="X34" s="43"/>
      <c r="Y34" s="14" t="s">
        <v>33</v>
      </c>
    </row>
    <row r="35" spans="1:25" ht="16.5" thickTop="1" thickBot="1" x14ac:dyDescent="0.3">
      <c r="A35" s="43" t="s">
        <v>30</v>
      </c>
      <c r="B35" s="43" t="s">
        <v>34</v>
      </c>
      <c r="C35" s="34" t="s">
        <v>47</v>
      </c>
      <c r="D35" s="43" t="s">
        <v>34</v>
      </c>
      <c r="E35" s="43" t="s">
        <v>34</v>
      </c>
      <c r="F35" s="43" t="s">
        <v>34</v>
      </c>
      <c r="G35" s="43" t="s">
        <v>34</v>
      </c>
      <c r="H35" s="34" t="s">
        <v>47</v>
      </c>
      <c r="I35" s="34"/>
      <c r="J35" s="40" t="s">
        <v>83</v>
      </c>
      <c r="K35" s="41"/>
      <c r="L35" s="41"/>
      <c r="M35" s="41"/>
      <c r="N35" s="41">
        <f t="shared" si="0"/>
        <v>0</v>
      </c>
      <c r="O35" s="41"/>
      <c r="P35" s="41"/>
      <c r="Q35" s="41"/>
      <c r="R35" s="41"/>
      <c r="S35" s="41"/>
      <c r="T35" s="41"/>
      <c r="U35" s="42">
        <v>0</v>
      </c>
      <c r="V35" s="43"/>
      <c r="W35" s="43"/>
      <c r="X35" s="43"/>
      <c r="Y35" s="14" t="s">
        <v>33</v>
      </c>
    </row>
    <row r="36" spans="1:25" ht="16.5" thickTop="1" thickBot="1" x14ac:dyDescent="0.3">
      <c r="A36" s="43" t="s">
        <v>30</v>
      </c>
      <c r="B36" s="43" t="s">
        <v>34</v>
      </c>
      <c r="C36" s="34" t="s">
        <v>47</v>
      </c>
      <c r="D36" s="43" t="s">
        <v>34</v>
      </c>
      <c r="E36" s="43" t="s">
        <v>34</v>
      </c>
      <c r="F36" s="43" t="s">
        <v>34</v>
      </c>
      <c r="G36" s="162" t="s">
        <v>47</v>
      </c>
      <c r="H36" s="34"/>
      <c r="I36" s="34"/>
      <c r="J36" s="35" t="s">
        <v>84</v>
      </c>
      <c r="K36" s="36">
        <f t="shared" ref="K36:T36" si="21">SUM(K37:K38)</f>
        <v>0</v>
      </c>
      <c r="L36" s="36">
        <f>SUM(L37:L38)</f>
        <v>0</v>
      </c>
      <c r="M36" s="36">
        <f>SUM(M37:M38)</f>
        <v>0</v>
      </c>
      <c r="N36" s="36">
        <f t="shared" si="0"/>
        <v>0</v>
      </c>
      <c r="O36" s="36">
        <f t="shared" si="21"/>
        <v>0</v>
      </c>
      <c r="P36" s="36">
        <f t="shared" si="21"/>
        <v>0</v>
      </c>
      <c r="Q36" s="36">
        <f t="shared" si="21"/>
        <v>0</v>
      </c>
      <c r="R36" s="36">
        <f t="shared" si="21"/>
        <v>0</v>
      </c>
      <c r="S36" s="36">
        <f t="shared" si="21"/>
        <v>0</v>
      </c>
      <c r="T36" s="36">
        <f t="shared" si="21"/>
        <v>0</v>
      </c>
      <c r="U36" s="42">
        <v>0</v>
      </c>
      <c r="V36" s="43"/>
      <c r="W36" s="43"/>
      <c r="X36" s="43"/>
      <c r="Y36" s="14" t="s">
        <v>33</v>
      </c>
    </row>
    <row r="37" spans="1:25" ht="16.5" thickTop="1" thickBot="1" x14ac:dyDescent="0.3">
      <c r="A37" s="43" t="s">
        <v>30</v>
      </c>
      <c r="B37" s="43" t="s">
        <v>34</v>
      </c>
      <c r="C37" s="34" t="s">
        <v>47</v>
      </c>
      <c r="D37" s="43" t="s">
        <v>34</v>
      </c>
      <c r="E37" s="43" t="s">
        <v>34</v>
      </c>
      <c r="F37" s="43" t="s">
        <v>34</v>
      </c>
      <c r="G37" s="34" t="s">
        <v>47</v>
      </c>
      <c r="H37" s="34" t="s">
        <v>34</v>
      </c>
      <c r="I37" s="34"/>
      <c r="J37" s="40" t="s">
        <v>85</v>
      </c>
      <c r="K37" s="41"/>
      <c r="L37" s="41"/>
      <c r="M37" s="41"/>
      <c r="N37" s="41">
        <f t="shared" si="0"/>
        <v>0</v>
      </c>
      <c r="O37" s="41">
        <f>+N37*10%</f>
        <v>0</v>
      </c>
      <c r="P37" s="41">
        <f>+N37*70%</f>
        <v>0</v>
      </c>
      <c r="Q37" s="41">
        <f>+N37*20%</f>
        <v>0</v>
      </c>
      <c r="R37" s="41"/>
      <c r="S37" s="41"/>
      <c r="T37" s="41"/>
      <c r="U37" s="42">
        <v>0</v>
      </c>
      <c r="V37" s="43"/>
      <c r="W37" s="43"/>
      <c r="X37" s="43"/>
      <c r="Y37" s="14" t="s">
        <v>33</v>
      </c>
    </row>
    <row r="38" spans="1:25" ht="16.5" thickTop="1" thickBot="1" x14ac:dyDescent="0.3">
      <c r="A38" s="43" t="s">
        <v>30</v>
      </c>
      <c r="B38" s="43" t="s">
        <v>34</v>
      </c>
      <c r="C38" s="34" t="s">
        <v>47</v>
      </c>
      <c r="D38" s="43" t="s">
        <v>34</v>
      </c>
      <c r="E38" s="43" t="s">
        <v>34</v>
      </c>
      <c r="F38" s="43" t="s">
        <v>34</v>
      </c>
      <c r="G38" s="34" t="s">
        <v>47</v>
      </c>
      <c r="H38" s="34" t="s">
        <v>47</v>
      </c>
      <c r="I38" s="34"/>
      <c r="J38" s="40" t="s">
        <v>86</v>
      </c>
      <c r="K38" s="41"/>
      <c r="L38" s="41"/>
      <c r="M38" s="41"/>
      <c r="N38" s="41">
        <f t="shared" si="0"/>
        <v>0</v>
      </c>
      <c r="O38" s="41"/>
      <c r="P38" s="41"/>
      <c r="Q38" s="41"/>
      <c r="R38" s="41"/>
      <c r="S38" s="41"/>
      <c r="T38" s="41"/>
      <c r="U38" s="42">
        <v>0</v>
      </c>
      <c r="V38" s="43"/>
      <c r="W38" s="43"/>
      <c r="X38" s="43"/>
      <c r="Y38" s="14" t="s">
        <v>33</v>
      </c>
    </row>
    <row r="39" spans="1:25" ht="16.5" thickTop="1" thickBot="1" x14ac:dyDescent="0.3">
      <c r="A39" s="43" t="s">
        <v>30</v>
      </c>
      <c r="B39" s="43" t="s">
        <v>34</v>
      </c>
      <c r="C39" s="34" t="s">
        <v>47</v>
      </c>
      <c r="D39" s="43" t="s">
        <v>34</v>
      </c>
      <c r="E39" s="43" t="s">
        <v>34</v>
      </c>
      <c r="F39" s="43" t="s">
        <v>34</v>
      </c>
      <c r="G39" s="162" t="s">
        <v>62</v>
      </c>
      <c r="H39" s="34"/>
      <c r="I39" s="34"/>
      <c r="J39" s="35" t="s">
        <v>87</v>
      </c>
      <c r="K39" s="36">
        <f t="shared" ref="K39:T39" si="22">SUM(K40:K41)</f>
        <v>0</v>
      </c>
      <c r="L39" s="36">
        <f>SUM(L40:L41)</f>
        <v>0</v>
      </c>
      <c r="M39" s="36">
        <f>SUM(M40:M41)</f>
        <v>0</v>
      </c>
      <c r="N39" s="36">
        <f t="shared" ref="N39:N70" si="23">K39+L39-M39</f>
        <v>0</v>
      </c>
      <c r="O39" s="36">
        <f t="shared" si="22"/>
        <v>0</v>
      </c>
      <c r="P39" s="36">
        <f t="shared" si="22"/>
        <v>0</v>
      </c>
      <c r="Q39" s="36">
        <f t="shared" si="22"/>
        <v>0</v>
      </c>
      <c r="R39" s="36">
        <f t="shared" si="22"/>
        <v>0</v>
      </c>
      <c r="S39" s="36">
        <f t="shared" si="22"/>
        <v>0</v>
      </c>
      <c r="T39" s="36">
        <f t="shared" si="22"/>
        <v>0</v>
      </c>
      <c r="U39" s="42">
        <v>0</v>
      </c>
      <c r="V39" s="43"/>
      <c r="W39" s="43"/>
      <c r="X39" s="43"/>
      <c r="Y39" s="14" t="s">
        <v>33</v>
      </c>
    </row>
    <row r="40" spans="1:25" ht="16.5" thickTop="1" thickBot="1" x14ac:dyDescent="0.3">
      <c r="A40" s="43" t="s">
        <v>30</v>
      </c>
      <c r="B40" s="43" t="s">
        <v>34</v>
      </c>
      <c r="C40" s="34" t="s">
        <v>47</v>
      </c>
      <c r="D40" s="43" t="s">
        <v>34</v>
      </c>
      <c r="E40" s="43" t="s">
        <v>34</v>
      </c>
      <c r="F40" s="43" t="s">
        <v>34</v>
      </c>
      <c r="G40" s="34" t="s">
        <v>62</v>
      </c>
      <c r="H40" s="34" t="s">
        <v>34</v>
      </c>
      <c r="I40" s="34"/>
      <c r="J40" s="40" t="s">
        <v>88</v>
      </c>
      <c r="K40" s="41"/>
      <c r="L40" s="41"/>
      <c r="M40" s="41"/>
      <c r="N40" s="41">
        <f t="shared" si="23"/>
        <v>0</v>
      </c>
      <c r="O40" s="41"/>
      <c r="P40" s="41"/>
      <c r="Q40" s="41"/>
      <c r="R40" s="41"/>
      <c r="S40" s="41"/>
      <c r="T40" s="41"/>
      <c r="U40" s="42">
        <v>0</v>
      </c>
      <c r="V40" s="43"/>
      <c r="W40" s="43"/>
      <c r="X40" s="43"/>
      <c r="Y40" s="14" t="s">
        <v>33</v>
      </c>
    </row>
    <row r="41" spans="1:25" ht="16.5" thickTop="1" thickBot="1" x14ac:dyDescent="0.3">
      <c r="A41" s="43" t="s">
        <v>30</v>
      </c>
      <c r="B41" s="43" t="s">
        <v>34</v>
      </c>
      <c r="C41" s="34" t="s">
        <v>47</v>
      </c>
      <c r="D41" s="43" t="s">
        <v>34</v>
      </c>
      <c r="E41" s="43" t="s">
        <v>34</v>
      </c>
      <c r="F41" s="43" t="s">
        <v>34</v>
      </c>
      <c r="G41" s="34" t="s">
        <v>62</v>
      </c>
      <c r="H41" s="34" t="s">
        <v>47</v>
      </c>
      <c r="I41" s="34"/>
      <c r="J41" s="40" t="s">
        <v>89</v>
      </c>
      <c r="K41" s="41"/>
      <c r="L41" s="41"/>
      <c r="M41" s="41"/>
      <c r="N41" s="41">
        <f t="shared" si="23"/>
        <v>0</v>
      </c>
      <c r="O41" s="41"/>
      <c r="P41" s="41"/>
      <c r="Q41" s="41"/>
      <c r="R41" s="41"/>
      <c r="S41" s="41"/>
      <c r="T41" s="41"/>
      <c r="U41" s="42">
        <v>0</v>
      </c>
      <c r="V41" s="43"/>
      <c r="W41" s="43"/>
      <c r="X41" s="43"/>
      <c r="Y41" s="14" t="s">
        <v>33</v>
      </c>
    </row>
    <row r="42" spans="1:25" ht="16.5" thickTop="1" thickBot="1" x14ac:dyDescent="0.3">
      <c r="A42" s="43" t="s">
        <v>30</v>
      </c>
      <c r="B42" s="43" t="s">
        <v>34</v>
      </c>
      <c r="C42" s="34" t="s">
        <v>47</v>
      </c>
      <c r="D42" s="43" t="s">
        <v>34</v>
      </c>
      <c r="E42" s="43" t="s">
        <v>34</v>
      </c>
      <c r="F42" s="43" t="s">
        <v>34</v>
      </c>
      <c r="G42" s="162" t="s">
        <v>66</v>
      </c>
      <c r="H42" s="34"/>
      <c r="I42" s="34"/>
      <c r="J42" s="35" t="s">
        <v>90</v>
      </c>
      <c r="K42" s="44">
        <f t="shared" ref="K42:T42" si="24">SUM(K43:K44)</f>
        <v>0</v>
      </c>
      <c r="L42" s="44">
        <f>SUM(L43:L44)</f>
        <v>0</v>
      </c>
      <c r="M42" s="44">
        <f>SUM(M43:M44)</f>
        <v>0</v>
      </c>
      <c r="N42" s="44">
        <f t="shared" si="23"/>
        <v>0</v>
      </c>
      <c r="O42" s="44">
        <f t="shared" si="24"/>
        <v>0</v>
      </c>
      <c r="P42" s="44">
        <f t="shared" si="24"/>
        <v>0</v>
      </c>
      <c r="Q42" s="44">
        <f t="shared" si="24"/>
        <v>0</v>
      </c>
      <c r="R42" s="44">
        <f t="shared" si="24"/>
        <v>0</v>
      </c>
      <c r="S42" s="44">
        <f t="shared" si="24"/>
        <v>0</v>
      </c>
      <c r="T42" s="44">
        <f t="shared" si="24"/>
        <v>0</v>
      </c>
      <c r="U42" s="42">
        <v>0</v>
      </c>
      <c r="V42" s="43"/>
      <c r="W42" s="43"/>
      <c r="X42" s="43"/>
      <c r="Y42" s="14" t="s">
        <v>33</v>
      </c>
    </row>
    <row r="43" spans="1:25" ht="16.5" thickTop="1" thickBot="1" x14ac:dyDescent="0.3">
      <c r="A43" s="43" t="s">
        <v>30</v>
      </c>
      <c r="B43" s="43" t="s">
        <v>34</v>
      </c>
      <c r="C43" s="34" t="s">
        <v>47</v>
      </c>
      <c r="D43" s="43" t="s">
        <v>34</v>
      </c>
      <c r="E43" s="43" t="s">
        <v>34</v>
      </c>
      <c r="F43" s="43" t="s">
        <v>34</v>
      </c>
      <c r="G43" s="34" t="s">
        <v>66</v>
      </c>
      <c r="H43" s="34" t="s">
        <v>34</v>
      </c>
      <c r="I43" s="34"/>
      <c r="J43" s="40" t="s">
        <v>91</v>
      </c>
      <c r="K43" s="46"/>
      <c r="L43" s="46"/>
      <c r="M43" s="46"/>
      <c r="N43" s="41">
        <f t="shared" si="23"/>
        <v>0</v>
      </c>
      <c r="O43" s="46"/>
      <c r="P43" s="46"/>
      <c r="Q43" s="46"/>
      <c r="R43" s="46"/>
      <c r="S43" s="41"/>
      <c r="T43" s="46"/>
      <c r="U43" s="42">
        <v>0</v>
      </c>
      <c r="V43" s="43"/>
      <c r="W43" s="43"/>
      <c r="X43" s="43"/>
      <c r="Y43" s="14" t="s">
        <v>33</v>
      </c>
    </row>
    <row r="44" spans="1:25" ht="16.5" thickTop="1" thickBot="1" x14ac:dyDescent="0.3">
      <c r="A44" s="43" t="s">
        <v>30</v>
      </c>
      <c r="B44" s="43" t="s">
        <v>34</v>
      </c>
      <c r="C44" s="34" t="s">
        <v>47</v>
      </c>
      <c r="D44" s="43" t="s">
        <v>34</v>
      </c>
      <c r="E44" s="43" t="s">
        <v>34</v>
      </c>
      <c r="F44" s="43" t="s">
        <v>34</v>
      </c>
      <c r="G44" s="34" t="s">
        <v>66</v>
      </c>
      <c r="H44" s="34" t="s">
        <v>47</v>
      </c>
      <c r="I44" s="34"/>
      <c r="J44" s="40" t="s">
        <v>92</v>
      </c>
      <c r="K44" s="46"/>
      <c r="L44" s="46"/>
      <c r="M44" s="46"/>
      <c r="N44" s="41">
        <f t="shared" si="23"/>
        <v>0</v>
      </c>
      <c r="O44" s="46"/>
      <c r="P44" s="46"/>
      <c r="Q44" s="46"/>
      <c r="R44" s="46"/>
      <c r="S44" s="41"/>
      <c r="T44" s="46"/>
      <c r="U44" s="42">
        <v>0</v>
      </c>
      <c r="V44" s="43"/>
      <c r="W44" s="43"/>
      <c r="X44" s="43"/>
      <c r="Y44" s="14" t="s">
        <v>33</v>
      </c>
    </row>
    <row r="45" spans="1:25" ht="22.5" customHeight="1" thickTop="1" thickBot="1" x14ac:dyDescent="0.3">
      <c r="A45" s="27" t="s">
        <v>30</v>
      </c>
      <c r="B45" s="28" t="s">
        <v>34</v>
      </c>
      <c r="C45" s="28" t="s">
        <v>47</v>
      </c>
      <c r="D45" s="28" t="s">
        <v>47</v>
      </c>
      <c r="E45" s="28"/>
      <c r="F45" s="29"/>
      <c r="G45" s="29"/>
      <c r="H45" s="29"/>
      <c r="I45" s="29"/>
      <c r="J45" s="30" t="s">
        <v>93</v>
      </c>
      <c r="K45" s="31">
        <f>+K46+K63</f>
        <v>3390300000</v>
      </c>
      <c r="L45" s="31">
        <f>+L46+L63</f>
        <v>0</v>
      </c>
      <c r="M45" s="31">
        <f>+M46+M63</f>
        <v>0</v>
      </c>
      <c r="N45" s="31">
        <f t="shared" si="23"/>
        <v>3390300000</v>
      </c>
      <c r="O45" s="31">
        <f t="shared" ref="O45:T45" si="25">+O46+O63</f>
        <v>258750000</v>
      </c>
      <c r="P45" s="31">
        <f t="shared" si="25"/>
        <v>2792520000</v>
      </c>
      <c r="Q45" s="31">
        <f t="shared" si="25"/>
        <v>339030000</v>
      </c>
      <c r="R45" s="31">
        <f t="shared" si="25"/>
        <v>0</v>
      </c>
      <c r="S45" s="31">
        <f>+S46+S63</f>
        <v>4217918011.54</v>
      </c>
      <c r="T45" s="31">
        <f t="shared" si="25"/>
        <v>792611999.53999996</v>
      </c>
      <c r="U45" s="32">
        <f t="shared" si="3"/>
        <v>0.18791545908940277</v>
      </c>
      <c r="V45" s="28"/>
      <c r="W45" s="27"/>
      <c r="X45" s="27"/>
      <c r="Y45" s="14" t="s">
        <v>33</v>
      </c>
    </row>
    <row r="46" spans="1:25" ht="22.5" customHeight="1" thickTop="1" thickBot="1" x14ac:dyDescent="0.3">
      <c r="A46" s="27">
        <v>1</v>
      </c>
      <c r="B46" s="28" t="s">
        <v>34</v>
      </c>
      <c r="C46" s="28" t="s">
        <v>47</v>
      </c>
      <c r="D46" s="28" t="s">
        <v>47</v>
      </c>
      <c r="E46" s="28" t="s">
        <v>34</v>
      </c>
      <c r="F46" s="29"/>
      <c r="G46" s="29"/>
      <c r="H46" s="29"/>
      <c r="I46" s="29"/>
      <c r="J46" s="30" t="s">
        <v>94</v>
      </c>
      <c r="K46" s="31">
        <f>+K47</f>
        <v>2587500000</v>
      </c>
      <c r="L46" s="31">
        <f>+L47</f>
        <v>0</v>
      </c>
      <c r="M46" s="31">
        <f>+M47</f>
        <v>0</v>
      </c>
      <c r="N46" s="31">
        <f t="shared" si="23"/>
        <v>2587500000</v>
      </c>
      <c r="O46" s="31">
        <f t="shared" ref="O46:T46" si="26">+O47</f>
        <v>258750000</v>
      </c>
      <c r="P46" s="31">
        <f t="shared" si="26"/>
        <v>2070000000</v>
      </c>
      <c r="Q46" s="31">
        <f t="shared" si="26"/>
        <v>258750000</v>
      </c>
      <c r="R46" s="31">
        <f t="shared" si="26"/>
        <v>0</v>
      </c>
      <c r="S46" s="31">
        <f>+S47</f>
        <v>3822463109</v>
      </c>
      <c r="T46" s="31">
        <f t="shared" si="26"/>
        <v>397157097</v>
      </c>
      <c r="U46" s="32">
        <f t="shared" si="3"/>
        <v>0.10390083191774763</v>
      </c>
      <c r="V46" s="28"/>
      <c r="W46" s="27"/>
      <c r="X46" s="27"/>
      <c r="Y46" s="14"/>
    </row>
    <row r="47" spans="1:25" s="39" customFormat="1" ht="22.5" customHeight="1" thickTop="1" thickBot="1" x14ac:dyDescent="0.3">
      <c r="A47" s="38" t="s">
        <v>30</v>
      </c>
      <c r="B47" s="38" t="s">
        <v>34</v>
      </c>
      <c r="C47" s="162" t="s">
        <v>47</v>
      </c>
      <c r="D47" s="162" t="s">
        <v>47</v>
      </c>
      <c r="E47" s="162" t="s">
        <v>34</v>
      </c>
      <c r="F47" s="162" t="s">
        <v>34</v>
      </c>
      <c r="G47" s="162"/>
      <c r="H47" s="34"/>
      <c r="I47" s="34"/>
      <c r="J47" s="35" t="s">
        <v>95</v>
      </c>
      <c r="K47" s="36">
        <f>+K48+K51+K54+K57+K60</f>
        <v>2587500000</v>
      </c>
      <c r="L47" s="36">
        <f>+L48+L51+L54+L57+L60</f>
        <v>0</v>
      </c>
      <c r="M47" s="36">
        <f>+M48+M51+M54+M57+M60</f>
        <v>0</v>
      </c>
      <c r="N47" s="36">
        <f t="shared" si="23"/>
        <v>2587500000</v>
      </c>
      <c r="O47" s="36">
        <f t="shared" ref="O47:T47" si="27">+O48+O51+O54+O57+O60</f>
        <v>258750000</v>
      </c>
      <c r="P47" s="36">
        <f t="shared" si="27"/>
        <v>2070000000</v>
      </c>
      <c r="Q47" s="36">
        <f t="shared" si="27"/>
        <v>258750000</v>
      </c>
      <c r="R47" s="36">
        <f t="shared" si="27"/>
        <v>0</v>
      </c>
      <c r="S47" s="36">
        <f>+S48+S51+S54+S57+S60</f>
        <v>3822463109</v>
      </c>
      <c r="T47" s="36">
        <f t="shared" si="27"/>
        <v>397157097</v>
      </c>
      <c r="U47" s="37">
        <f t="shared" si="3"/>
        <v>0.10390083191774763</v>
      </c>
      <c r="V47" s="38"/>
      <c r="W47" s="38"/>
      <c r="X47" s="38"/>
      <c r="Y47" s="14" t="s">
        <v>33</v>
      </c>
    </row>
    <row r="48" spans="1:25" ht="22.5" customHeight="1" thickTop="1" thickBot="1" x14ac:dyDescent="0.3">
      <c r="A48" s="43" t="s">
        <v>30</v>
      </c>
      <c r="B48" s="43" t="s">
        <v>34</v>
      </c>
      <c r="C48" s="34" t="s">
        <v>47</v>
      </c>
      <c r="D48" s="34" t="s">
        <v>47</v>
      </c>
      <c r="E48" s="43" t="s">
        <v>34</v>
      </c>
      <c r="F48" s="34" t="s">
        <v>34</v>
      </c>
      <c r="G48" s="162" t="s">
        <v>34</v>
      </c>
      <c r="H48" s="34"/>
      <c r="I48" s="34"/>
      <c r="J48" s="35" t="s">
        <v>96</v>
      </c>
      <c r="K48" s="41">
        <f>+K49+K50</f>
        <v>1035000000</v>
      </c>
      <c r="L48" s="41">
        <f>+L49+L50</f>
        <v>0</v>
      </c>
      <c r="M48" s="41">
        <f>+M49+M50</f>
        <v>0</v>
      </c>
      <c r="N48" s="41">
        <f t="shared" si="23"/>
        <v>1035000000</v>
      </c>
      <c r="O48" s="41">
        <f t="shared" ref="O48:T48" si="28">+O49+O50</f>
        <v>103500000</v>
      </c>
      <c r="P48" s="41">
        <f t="shared" si="28"/>
        <v>828000000</v>
      </c>
      <c r="Q48" s="41">
        <f>N48*10%</f>
        <v>103500000</v>
      </c>
      <c r="R48" s="41">
        <f t="shared" si="28"/>
        <v>0</v>
      </c>
      <c r="S48" s="41">
        <f t="shared" si="28"/>
        <v>953695226</v>
      </c>
      <c r="T48" s="41">
        <f t="shared" si="28"/>
        <v>120638047</v>
      </c>
      <c r="U48" s="42">
        <f t="shared" si="3"/>
        <v>0.12649538732198709</v>
      </c>
      <c r="V48" s="43"/>
      <c r="W48" s="43" t="s">
        <v>97</v>
      </c>
      <c r="X48" s="43" t="s">
        <v>98</v>
      </c>
      <c r="Y48" s="50" t="s">
        <v>33</v>
      </c>
    </row>
    <row r="49" spans="1:25" ht="22.5" customHeight="1" thickTop="1" thickBot="1" x14ac:dyDescent="0.3">
      <c r="A49" s="43" t="s">
        <v>30</v>
      </c>
      <c r="B49" s="43" t="s">
        <v>34</v>
      </c>
      <c r="C49" s="34" t="s">
        <v>47</v>
      </c>
      <c r="D49" s="34" t="s">
        <v>47</v>
      </c>
      <c r="E49" s="43" t="s">
        <v>34</v>
      </c>
      <c r="F49" s="43" t="s">
        <v>34</v>
      </c>
      <c r="G49" s="34" t="s">
        <v>34</v>
      </c>
      <c r="H49" s="34" t="s">
        <v>34</v>
      </c>
      <c r="I49" s="34"/>
      <c r="J49" s="40" t="s">
        <v>99</v>
      </c>
      <c r="K49" s="41">
        <v>1035000000</v>
      </c>
      <c r="L49" s="41"/>
      <c r="M49" s="41"/>
      <c r="N49" s="41">
        <f t="shared" si="23"/>
        <v>1035000000</v>
      </c>
      <c r="O49" s="41">
        <f>N49*10%</f>
        <v>103500000</v>
      </c>
      <c r="P49" s="41">
        <v>828000000</v>
      </c>
      <c r="Q49" s="41">
        <f>N49*10%</f>
        <v>103500000</v>
      </c>
      <c r="R49" s="41">
        <v>0</v>
      </c>
      <c r="S49" s="41">
        <v>953695226</v>
      </c>
      <c r="T49" s="41">
        <v>120638047</v>
      </c>
      <c r="U49" s="42">
        <f t="shared" si="3"/>
        <v>0.12649538732198709</v>
      </c>
      <c r="V49" s="43"/>
      <c r="W49" s="43"/>
      <c r="X49" s="43"/>
      <c r="Y49" s="50" t="s">
        <v>33</v>
      </c>
    </row>
    <row r="50" spans="1:25" ht="22.5" customHeight="1" thickTop="1" thickBot="1" x14ac:dyDescent="0.3">
      <c r="A50" s="43" t="s">
        <v>30</v>
      </c>
      <c r="B50" s="43" t="s">
        <v>34</v>
      </c>
      <c r="C50" s="34" t="s">
        <v>47</v>
      </c>
      <c r="D50" s="34" t="s">
        <v>47</v>
      </c>
      <c r="E50" s="43" t="s">
        <v>34</v>
      </c>
      <c r="F50" s="43" t="s">
        <v>34</v>
      </c>
      <c r="G50" s="34" t="s">
        <v>34</v>
      </c>
      <c r="H50" s="34" t="s">
        <v>47</v>
      </c>
      <c r="I50" s="34"/>
      <c r="J50" s="40" t="s">
        <v>100</v>
      </c>
      <c r="K50" s="41"/>
      <c r="L50" s="41"/>
      <c r="M50" s="41"/>
      <c r="N50" s="41">
        <f t="shared" si="23"/>
        <v>0</v>
      </c>
      <c r="O50" s="41"/>
      <c r="P50" s="41"/>
      <c r="Q50" s="41"/>
      <c r="R50" s="41"/>
      <c r="S50" s="41"/>
      <c r="T50" s="41"/>
      <c r="U50" s="42">
        <v>0</v>
      </c>
      <c r="V50" s="43"/>
      <c r="W50" s="43"/>
      <c r="X50" s="43"/>
      <c r="Y50" s="50" t="s">
        <v>33</v>
      </c>
    </row>
    <row r="51" spans="1:25" ht="22.5" customHeight="1" thickTop="1" thickBot="1" x14ac:dyDescent="0.3">
      <c r="A51" s="43" t="s">
        <v>30</v>
      </c>
      <c r="B51" s="43" t="s">
        <v>34</v>
      </c>
      <c r="C51" s="34" t="s">
        <v>47</v>
      </c>
      <c r="D51" s="34" t="s">
        <v>47</v>
      </c>
      <c r="E51" s="43" t="s">
        <v>34</v>
      </c>
      <c r="F51" s="43" t="s">
        <v>34</v>
      </c>
      <c r="G51" s="162" t="s">
        <v>47</v>
      </c>
      <c r="H51" s="34"/>
      <c r="I51" s="34"/>
      <c r="J51" s="35" t="s">
        <v>101</v>
      </c>
      <c r="K51" s="41">
        <f>+K52+K53</f>
        <v>517500000</v>
      </c>
      <c r="L51" s="41">
        <f>+L52+L53</f>
        <v>0</v>
      </c>
      <c r="M51" s="41">
        <f>+M52+M53</f>
        <v>0</v>
      </c>
      <c r="N51" s="41">
        <f t="shared" si="23"/>
        <v>517500000</v>
      </c>
      <c r="O51" s="41">
        <f t="shared" ref="O51:T51" si="29">+O52+O53</f>
        <v>51750000</v>
      </c>
      <c r="P51" s="41">
        <f t="shared" si="29"/>
        <v>414000000</v>
      </c>
      <c r="Q51" s="41">
        <f>N51*10%</f>
        <v>51750000</v>
      </c>
      <c r="R51" s="41">
        <f t="shared" si="29"/>
        <v>0</v>
      </c>
      <c r="S51" s="41">
        <f t="shared" si="29"/>
        <v>2459867197</v>
      </c>
      <c r="T51" s="41">
        <f t="shared" si="29"/>
        <v>266008409</v>
      </c>
      <c r="U51" s="42">
        <f t="shared" si="3"/>
        <v>0.10813933749123449</v>
      </c>
      <c r="V51" s="43"/>
      <c r="W51" s="43" t="s">
        <v>102</v>
      </c>
      <c r="X51" s="43" t="s">
        <v>103</v>
      </c>
      <c r="Y51" s="50" t="s">
        <v>33</v>
      </c>
    </row>
    <row r="52" spans="1:25" ht="22.5" customHeight="1" thickTop="1" thickBot="1" x14ac:dyDescent="0.3">
      <c r="A52" s="43" t="s">
        <v>30</v>
      </c>
      <c r="B52" s="43" t="s">
        <v>34</v>
      </c>
      <c r="C52" s="34" t="s">
        <v>47</v>
      </c>
      <c r="D52" s="34" t="s">
        <v>47</v>
      </c>
      <c r="E52" s="43" t="s">
        <v>34</v>
      </c>
      <c r="F52" s="43" t="s">
        <v>34</v>
      </c>
      <c r="G52" s="34" t="s">
        <v>47</v>
      </c>
      <c r="H52" s="34" t="s">
        <v>34</v>
      </c>
      <c r="I52" s="34"/>
      <c r="J52" s="40" t="s">
        <v>104</v>
      </c>
      <c r="K52" s="41">
        <v>517500000</v>
      </c>
      <c r="L52" s="41"/>
      <c r="M52" s="41"/>
      <c r="N52" s="41">
        <f t="shared" si="23"/>
        <v>517500000</v>
      </c>
      <c r="O52" s="41">
        <f>N52*10%</f>
        <v>51750000</v>
      </c>
      <c r="P52" s="41">
        <v>414000000</v>
      </c>
      <c r="Q52" s="41">
        <f>N52*10%</f>
        <v>51750000</v>
      </c>
      <c r="R52" s="41">
        <v>0</v>
      </c>
      <c r="S52" s="41">
        <v>2459867197</v>
      </c>
      <c r="T52" s="41">
        <v>266008409</v>
      </c>
      <c r="U52" s="42">
        <f t="shared" si="3"/>
        <v>0.10813933749123449</v>
      </c>
      <c r="V52" s="43"/>
      <c r="W52" s="43"/>
      <c r="X52" s="43"/>
      <c r="Y52" s="50" t="s">
        <v>33</v>
      </c>
    </row>
    <row r="53" spans="1:25" ht="22.5" customHeight="1" thickTop="1" thickBot="1" x14ac:dyDescent="0.3">
      <c r="A53" s="43" t="s">
        <v>30</v>
      </c>
      <c r="B53" s="43" t="s">
        <v>34</v>
      </c>
      <c r="C53" s="34" t="s">
        <v>47</v>
      </c>
      <c r="D53" s="34" t="s">
        <v>47</v>
      </c>
      <c r="E53" s="43" t="s">
        <v>34</v>
      </c>
      <c r="F53" s="43" t="s">
        <v>34</v>
      </c>
      <c r="G53" s="34" t="s">
        <v>47</v>
      </c>
      <c r="H53" s="34" t="s">
        <v>47</v>
      </c>
      <c r="I53" s="34"/>
      <c r="J53" s="40" t="s">
        <v>105</v>
      </c>
      <c r="K53" s="41"/>
      <c r="L53" s="41"/>
      <c r="M53" s="41"/>
      <c r="N53" s="41">
        <f t="shared" si="23"/>
        <v>0</v>
      </c>
      <c r="O53" s="41"/>
      <c r="P53" s="41"/>
      <c r="Q53" s="41"/>
      <c r="R53" s="41"/>
      <c r="S53" s="41"/>
      <c r="T53" s="41"/>
      <c r="U53" s="42">
        <v>0</v>
      </c>
      <c r="V53" s="43"/>
      <c r="W53" s="43"/>
      <c r="X53" s="43"/>
      <c r="Y53" s="50" t="s">
        <v>33</v>
      </c>
    </row>
    <row r="54" spans="1:25" ht="22.5" customHeight="1" thickTop="1" thickBot="1" x14ac:dyDescent="0.3">
      <c r="A54" s="43" t="s">
        <v>30</v>
      </c>
      <c r="B54" s="43" t="s">
        <v>34</v>
      </c>
      <c r="C54" s="34" t="s">
        <v>47</v>
      </c>
      <c r="D54" s="34" t="s">
        <v>47</v>
      </c>
      <c r="E54" s="43" t="s">
        <v>34</v>
      </c>
      <c r="F54" s="43" t="s">
        <v>34</v>
      </c>
      <c r="G54" s="162" t="s">
        <v>62</v>
      </c>
      <c r="H54" s="34"/>
      <c r="I54" s="34"/>
      <c r="J54" s="35" t="s">
        <v>106</v>
      </c>
      <c r="K54" s="41">
        <f>+K55+K56</f>
        <v>1035000000</v>
      </c>
      <c r="L54" s="41">
        <f>+L55+L56</f>
        <v>0</v>
      </c>
      <c r="M54" s="41">
        <f>+M55+M56</f>
        <v>0</v>
      </c>
      <c r="N54" s="41">
        <f t="shared" si="23"/>
        <v>1035000000</v>
      </c>
      <c r="O54" s="41">
        <f t="shared" ref="O54:T54" si="30">+O55+O56</f>
        <v>103500000</v>
      </c>
      <c r="P54" s="41">
        <f t="shared" si="30"/>
        <v>828000000</v>
      </c>
      <c r="Q54" s="41">
        <f>N54*10%</f>
        <v>103500000</v>
      </c>
      <c r="R54" s="41">
        <f t="shared" si="30"/>
        <v>0</v>
      </c>
      <c r="S54" s="41">
        <f t="shared" si="30"/>
        <v>408900686</v>
      </c>
      <c r="T54" s="41">
        <f t="shared" si="30"/>
        <v>10510641</v>
      </c>
      <c r="U54" s="42">
        <f t="shared" si="3"/>
        <v>2.570463039037308E-2</v>
      </c>
      <c r="V54" s="43"/>
      <c r="W54" s="43"/>
      <c r="X54" s="43"/>
      <c r="Y54" s="50" t="s">
        <v>33</v>
      </c>
    </row>
    <row r="55" spans="1:25" ht="22.5" customHeight="1" thickTop="1" thickBot="1" x14ac:dyDescent="0.3">
      <c r="A55" s="43" t="s">
        <v>30</v>
      </c>
      <c r="B55" s="43" t="s">
        <v>34</v>
      </c>
      <c r="C55" s="34" t="s">
        <v>47</v>
      </c>
      <c r="D55" s="34" t="s">
        <v>47</v>
      </c>
      <c r="E55" s="43" t="s">
        <v>34</v>
      </c>
      <c r="F55" s="43" t="s">
        <v>34</v>
      </c>
      <c r="G55" s="34" t="s">
        <v>62</v>
      </c>
      <c r="H55" s="34" t="s">
        <v>34</v>
      </c>
      <c r="I55" s="34"/>
      <c r="J55" s="40" t="s">
        <v>107</v>
      </c>
      <c r="K55" s="41">
        <v>1035000000</v>
      </c>
      <c r="L55" s="41"/>
      <c r="M55" s="41"/>
      <c r="N55" s="41">
        <f t="shared" si="23"/>
        <v>1035000000</v>
      </c>
      <c r="O55" s="41">
        <f>N55*10%</f>
        <v>103500000</v>
      </c>
      <c r="P55" s="41">
        <v>828000000</v>
      </c>
      <c r="Q55" s="41">
        <f>N55*10%</f>
        <v>103500000</v>
      </c>
      <c r="R55" s="41">
        <v>0</v>
      </c>
      <c r="S55" s="41">
        <v>408900686</v>
      </c>
      <c r="T55" s="41">
        <v>10510641</v>
      </c>
      <c r="U55" s="42">
        <f t="shared" si="3"/>
        <v>2.570463039037308E-2</v>
      </c>
      <c r="V55" s="43"/>
      <c r="W55" s="43"/>
      <c r="X55" s="43"/>
      <c r="Y55" s="50" t="s">
        <v>33</v>
      </c>
    </row>
    <row r="56" spans="1:25" ht="16.5" thickTop="1" thickBot="1" x14ac:dyDescent="0.3">
      <c r="A56" s="43" t="s">
        <v>30</v>
      </c>
      <c r="B56" s="43" t="s">
        <v>34</v>
      </c>
      <c r="C56" s="34" t="s">
        <v>47</v>
      </c>
      <c r="D56" s="34" t="s">
        <v>47</v>
      </c>
      <c r="E56" s="43" t="s">
        <v>34</v>
      </c>
      <c r="F56" s="43" t="s">
        <v>34</v>
      </c>
      <c r="G56" s="34" t="s">
        <v>62</v>
      </c>
      <c r="H56" s="34" t="s">
        <v>47</v>
      </c>
      <c r="I56" s="34"/>
      <c r="J56" s="40" t="s">
        <v>108</v>
      </c>
      <c r="K56" s="41"/>
      <c r="L56" s="41"/>
      <c r="M56" s="41"/>
      <c r="N56" s="41">
        <f t="shared" si="23"/>
        <v>0</v>
      </c>
      <c r="O56" s="41"/>
      <c r="P56" s="41"/>
      <c r="Q56" s="41"/>
      <c r="R56" s="41"/>
      <c r="S56" s="41"/>
      <c r="T56" s="41"/>
      <c r="U56" s="42">
        <v>0</v>
      </c>
      <c r="V56" s="43"/>
      <c r="W56" s="43"/>
      <c r="X56" s="43"/>
      <c r="Y56" s="50" t="s">
        <v>33</v>
      </c>
    </row>
    <row r="57" spans="1:25" ht="16.5" thickTop="1" thickBot="1" x14ac:dyDescent="0.3">
      <c r="A57" s="43" t="s">
        <v>30</v>
      </c>
      <c r="B57" s="43" t="s">
        <v>34</v>
      </c>
      <c r="C57" s="34" t="s">
        <v>47</v>
      </c>
      <c r="D57" s="34" t="s">
        <v>47</v>
      </c>
      <c r="E57" s="43" t="s">
        <v>34</v>
      </c>
      <c r="F57" s="43" t="s">
        <v>34</v>
      </c>
      <c r="G57" s="162" t="s">
        <v>66</v>
      </c>
      <c r="H57" s="34"/>
      <c r="I57" s="34"/>
      <c r="J57" s="35" t="s">
        <v>109</v>
      </c>
      <c r="K57" s="41">
        <f>+K58+K59</f>
        <v>0</v>
      </c>
      <c r="L57" s="41">
        <f>+L58+L59</f>
        <v>0</v>
      </c>
      <c r="M57" s="41">
        <f>+M58+M59</f>
        <v>0</v>
      </c>
      <c r="N57" s="41">
        <f t="shared" si="23"/>
        <v>0</v>
      </c>
      <c r="O57" s="41">
        <f t="shared" ref="O57:T57" si="31">+O58+O59</f>
        <v>0</v>
      </c>
      <c r="P57" s="41">
        <f t="shared" si="31"/>
        <v>0</v>
      </c>
      <c r="Q57" s="41">
        <f t="shared" si="31"/>
        <v>0</v>
      </c>
      <c r="R57" s="41">
        <f t="shared" si="31"/>
        <v>0</v>
      </c>
      <c r="S57" s="41">
        <f t="shared" si="31"/>
        <v>0</v>
      </c>
      <c r="T57" s="41">
        <f t="shared" si="31"/>
        <v>0</v>
      </c>
      <c r="U57" s="42">
        <v>0</v>
      </c>
      <c r="V57" s="43"/>
      <c r="W57" s="43" t="s">
        <v>110</v>
      </c>
      <c r="X57" s="43" t="s">
        <v>111</v>
      </c>
      <c r="Y57" s="50" t="s">
        <v>33</v>
      </c>
    </row>
    <row r="58" spans="1:25" ht="16.5" thickTop="1" thickBot="1" x14ac:dyDescent="0.3">
      <c r="A58" s="43" t="s">
        <v>30</v>
      </c>
      <c r="B58" s="43" t="s">
        <v>34</v>
      </c>
      <c r="C58" s="34" t="s">
        <v>47</v>
      </c>
      <c r="D58" s="34" t="s">
        <v>47</v>
      </c>
      <c r="E58" s="43" t="s">
        <v>34</v>
      </c>
      <c r="F58" s="43" t="s">
        <v>34</v>
      </c>
      <c r="G58" s="34" t="s">
        <v>66</v>
      </c>
      <c r="H58" s="34" t="s">
        <v>34</v>
      </c>
      <c r="I58" s="34"/>
      <c r="J58" s="40" t="s">
        <v>112</v>
      </c>
      <c r="K58" s="41"/>
      <c r="L58" s="41"/>
      <c r="M58" s="41"/>
      <c r="N58" s="41">
        <f t="shared" si="23"/>
        <v>0</v>
      </c>
      <c r="O58" s="41"/>
      <c r="P58" s="41"/>
      <c r="Q58" s="41"/>
      <c r="R58" s="41"/>
      <c r="S58" s="41"/>
      <c r="T58" s="41"/>
      <c r="U58" s="42">
        <v>0</v>
      </c>
      <c r="V58" s="43"/>
      <c r="W58" s="43"/>
      <c r="X58" s="43"/>
      <c r="Y58" s="50" t="s">
        <v>33</v>
      </c>
    </row>
    <row r="59" spans="1:25" ht="16.5" thickTop="1" thickBot="1" x14ac:dyDescent="0.3">
      <c r="A59" s="43" t="s">
        <v>30</v>
      </c>
      <c r="B59" s="43" t="s">
        <v>34</v>
      </c>
      <c r="C59" s="34" t="s">
        <v>47</v>
      </c>
      <c r="D59" s="34" t="s">
        <v>47</v>
      </c>
      <c r="E59" s="43" t="s">
        <v>34</v>
      </c>
      <c r="F59" s="43" t="s">
        <v>34</v>
      </c>
      <c r="G59" s="34" t="s">
        <v>66</v>
      </c>
      <c r="H59" s="34" t="s">
        <v>47</v>
      </c>
      <c r="I59" s="34"/>
      <c r="J59" s="40" t="s">
        <v>113</v>
      </c>
      <c r="K59" s="41"/>
      <c r="L59" s="41"/>
      <c r="M59" s="41"/>
      <c r="N59" s="41">
        <f t="shared" si="23"/>
        <v>0</v>
      </c>
      <c r="O59" s="41"/>
      <c r="P59" s="41"/>
      <c r="Q59" s="41"/>
      <c r="R59" s="41"/>
      <c r="S59" s="41"/>
      <c r="T59" s="41"/>
      <c r="U59" s="42">
        <v>0</v>
      </c>
      <c r="V59" s="43"/>
      <c r="W59" s="43"/>
      <c r="X59" s="43"/>
      <c r="Y59" s="50" t="s">
        <v>33</v>
      </c>
    </row>
    <row r="60" spans="1:25" ht="16.5" thickTop="1" thickBot="1" x14ac:dyDescent="0.3">
      <c r="A60" s="43" t="s">
        <v>30</v>
      </c>
      <c r="B60" s="43" t="s">
        <v>34</v>
      </c>
      <c r="C60" s="34" t="s">
        <v>47</v>
      </c>
      <c r="D60" s="34" t="s">
        <v>47</v>
      </c>
      <c r="E60" s="43" t="s">
        <v>34</v>
      </c>
      <c r="F60" s="43" t="s">
        <v>34</v>
      </c>
      <c r="G60" s="162" t="s">
        <v>114</v>
      </c>
      <c r="H60" s="34"/>
      <c r="I60" s="34"/>
      <c r="J60" s="35" t="s">
        <v>115</v>
      </c>
      <c r="K60" s="46">
        <f>+K61+K62</f>
        <v>0</v>
      </c>
      <c r="L60" s="46">
        <f>+L61+L62</f>
        <v>0</v>
      </c>
      <c r="M60" s="46">
        <f>+M61+M62</f>
        <v>0</v>
      </c>
      <c r="N60" s="46">
        <f t="shared" si="23"/>
        <v>0</v>
      </c>
      <c r="O60" s="46">
        <f t="shared" ref="O60:T60" si="32">+O61+O62</f>
        <v>0</v>
      </c>
      <c r="P60" s="46">
        <f t="shared" si="32"/>
        <v>0</v>
      </c>
      <c r="Q60" s="46">
        <f t="shared" si="32"/>
        <v>0</v>
      </c>
      <c r="R60" s="46">
        <f t="shared" si="32"/>
        <v>0</v>
      </c>
      <c r="S60" s="46">
        <f t="shared" si="32"/>
        <v>0</v>
      </c>
      <c r="T60" s="46">
        <f t="shared" si="32"/>
        <v>0</v>
      </c>
      <c r="U60" s="42">
        <v>0</v>
      </c>
      <c r="V60" s="43"/>
      <c r="W60" s="43"/>
      <c r="X60" s="43"/>
      <c r="Y60" s="50" t="s">
        <v>33</v>
      </c>
    </row>
    <row r="61" spans="1:25" ht="16.5" thickTop="1" thickBot="1" x14ac:dyDescent="0.3">
      <c r="A61" s="43" t="s">
        <v>30</v>
      </c>
      <c r="B61" s="43" t="s">
        <v>34</v>
      </c>
      <c r="C61" s="34" t="s">
        <v>47</v>
      </c>
      <c r="D61" s="34" t="s">
        <v>47</v>
      </c>
      <c r="E61" s="43" t="s">
        <v>34</v>
      </c>
      <c r="F61" s="43" t="s">
        <v>34</v>
      </c>
      <c r="G61" s="34" t="s">
        <v>114</v>
      </c>
      <c r="H61" s="34" t="s">
        <v>34</v>
      </c>
      <c r="I61" s="34"/>
      <c r="J61" s="40" t="s">
        <v>116</v>
      </c>
      <c r="K61" s="46"/>
      <c r="L61" s="46"/>
      <c r="M61" s="46"/>
      <c r="N61" s="46">
        <f t="shared" si="23"/>
        <v>0</v>
      </c>
      <c r="O61" s="46"/>
      <c r="P61" s="46"/>
      <c r="Q61" s="46"/>
      <c r="R61" s="46"/>
      <c r="S61" s="46"/>
      <c r="T61" s="46"/>
      <c r="U61" s="42">
        <v>0</v>
      </c>
      <c r="V61" s="43"/>
      <c r="W61" s="43"/>
      <c r="X61" s="43"/>
      <c r="Y61" s="50" t="s">
        <v>33</v>
      </c>
    </row>
    <row r="62" spans="1:25" ht="16.5" thickTop="1" thickBot="1" x14ac:dyDescent="0.3">
      <c r="A62" s="43" t="s">
        <v>30</v>
      </c>
      <c r="B62" s="43" t="s">
        <v>34</v>
      </c>
      <c r="C62" s="34" t="s">
        <v>47</v>
      </c>
      <c r="D62" s="34" t="s">
        <v>47</v>
      </c>
      <c r="E62" s="43" t="s">
        <v>34</v>
      </c>
      <c r="F62" s="43" t="s">
        <v>34</v>
      </c>
      <c r="G62" s="34" t="s">
        <v>114</v>
      </c>
      <c r="H62" s="34" t="s">
        <v>47</v>
      </c>
      <c r="I62" s="34"/>
      <c r="J62" s="40" t="s">
        <v>117</v>
      </c>
      <c r="K62" s="46"/>
      <c r="L62" s="46"/>
      <c r="M62" s="46"/>
      <c r="N62" s="46">
        <f t="shared" si="23"/>
        <v>0</v>
      </c>
      <c r="O62" s="46"/>
      <c r="P62" s="46"/>
      <c r="Q62" s="46"/>
      <c r="R62" s="46"/>
      <c r="S62" s="46"/>
      <c r="T62" s="46"/>
      <c r="U62" s="42">
        <v>0</v>
      </c>
      <c r="V62" s="43"/>
      <c r="W62" s="43"/>
      <c r="X62" s="43"/>
      <c r="Y62" s="50" t="s">
        <v>33</v>
      </c>
    </row>
    <row r="63" spans="1:25" ht="22.5" customHeight="1" thickTop="1" thickBot="1" x14ac:dyDescent="0.3">
      <c r="A63" s="27">
        <v>1</v>
      </c>
      <c r="B63" s="28" t="s">
        <v>34</v>
      </c>
      <c r="C63" s="28" t="s">
        <v>47</v>
      </c>
      <c r="D63" s="28" t="s">
        <v>47</v>
      </c>
      <c r="E63" s="28" t="s">
        <v>47</v>
      </c>
      <c r="F63" s="29"/>
      <c r="G63" s="29"/>
      <c r="H63" s="29"/>
      <c r="I63" s="29"/>
      <c r="J63" s="30" t="s">
        <v>118</v>
      </c>
      <c r="K63" s="51">
        <f>+K64+K67+K70+K73+K76+K79+K82+K85</f>
        <v>802800000</v>
      </c>
      <c r="L63" s="51">
        <f>+L64+L67+L70+L73+L76+L79+L82+L85</f>
        <v>0</v>
      </c>
      <c r="M63" s="51">
        <f>+M64+M67+M70+M73+M76+M79+M82+M85</f>
        <v>0</v>
      </c>
      <c r="N63" s="51">
        <f t="shared" si="23"/>
        <v>802800000</v>
      </c>
      <c r="O63" s="51">
        <f t="shared" ref="O63:T63" si="33">+O64+O67+O70+O73+O76+O79+O82+O85</f>
        <v>0</v>
      </c>
      <c r="P63" s="51">
        <f t="shared" si="33"/>
        <v>722520000</v>
      </c>
      <c r="Q63" s="51">
        <f t="shared" si="33"/>
        <v>80280000</v>
      </c>
      <c r="R63" s="51">
        <f t="shared" si="33"/>
        <v>0</v>
      </c>
      <c r="S63" s="51">
        <f>+S64+S67+S70+S73+S76+S79+S82+S85</f>
        <v>395454902.53999996</v>
      </c>
      <c r="T63" s="51">
        <f t="shared" si="33"/>
        <v>395454902.53999996</v>
      </c>
      <c r="U63" s="32">
        <f t="shared" si="3"/>
        <v>1</v>
      </c>
      <c r="V63" s="28"/>
      <c r="W63" s="27" t="s">
        <v>119</v>
      </c>
      <c r="X63" s="27" t="s">
        <v>120</v>
      </c>
      <c r="Y63" s="14" t="s">
        <v>33</v>
      </c>
    </row>
    <row r="64" spans="1:25" ht="22.5" customHeight="1" thickTop="1" thickBot="1" x14ac:dyDescent="0.3">
      <c r="A64" s="43">
        <v>1</v>
      </c>
      <c r="B64" s="43" t="s">
        <v>34</v>
      </c>
      <c r="C64" s="34" t="s">
        <v>47</v>
      </c>
      <c r="D64" s="34" t="s">
        <v>47</v>
      </c>
      <c r="E64" s="43" t="s">
        <v>47</v>
      </c>
      <c r="F64" s="162" t="s">
        <v>34</v>
      </c>
      <c r="G64" s="34"/>
      <c r="H64" s="34"/>
      <c r="I64" s="34"/>
      <c r="J64" s="35" t="s">
        <v>121</v>
      </c>
      <c r="K64" s="52">
        <f>+K65+K66</f>
        <v>481680000</v>
      </c>
      <c r="L64" s="52">
        <f>+L65+L66</f>
        <v>0</v>
      </c>
      <c r="M64" s="52">
        <f>+M65+M66</f>
        <v>0</v>
      </c>
      <c r="N64" s="52">
        <f t="shared" si="23"/>
        <v>481680000</v>
      </c>
      <c r="O64" s="52">
        <f t="shared" ref="O64:T64" si="34">+O65+O66</f>
        <v>0</v>
      </c>
      <c r="P64" s="52">
        <f t="shared" si="34"/>
        <v>433512000</v>
      </c>
      <c r="Q64" s="52">
        <f t="shared" si="34"/>
        <v>48168000</v>
      </c>
      <c r="R64" s="52">
        <f t="shared" si="34"/>
        <v>0</v>
      </c>
      <c r="S64" s="52">
        <f t="shared" si="34"/>
        <v>178461583</v>
      </c>
      <c r="T64" s="52">
        <f t="shared" si="34"/>
        <v>178461583</v>
      </c>
      <c r="U64" s="45">
        <f t="shared" si="3"/>
        <v>1</v>
      </c>
      <c r="V64" s="162"/>
      <c r="W64" s="43" t="s">
        <v>122</v>
      </c>
      <c r="X64" s="43"/>
      <c r="Y64" s="14" t="s">
        <v>33</v>
      </c>
    </row>
    <row r="65" spans="1:25" ht="22.5" customHeight="1" thickTop="1" thickBot="1" x14ac:dyDescent="0.3">
      <c r="A65" s="43">
        <v>1</v>
      </c>
      <c r="B65" s="43" t="s">
        <v>34</v>
      </c>
      <c r="C65" s="34" t="s">
        <v>47</v>
      </c>
      <c r="D65" s="34" t="s">
        <v>47</v>
      </c>
      <c r="E65" s="43" t="s">
        <v>47</v>
      </c>
      <c r="F65" s="34" t="s">
        <v>34</v>
      </c>
      <c r="G65" s="162" t="s">
        <v>34</v>
      </c>
      <c r="H65" s="34"/>
      <c r="I65" s="34"/>
      <c r="J65" s="40" t="s">
        <v>123</v>
      </c>
      <c r="K65" s="53">
        <v>481680000</v>
      </c>
      <c r="L65" s="53"/>
      <c r="M65" s="53"/>
      <c r="N65" s="53">
        <f t="shared" si="23"/>
        <v>481680000</v>
      </c>
      <c r="O65" s="53">
        <v>0</v>
      </c>
      <c r="P65" s="53">
        <v>433512000</v>
      </c>
      <c r="Q65" s="53">
        <f>N65*10%</f>
        <v>48168000</v>
      </c>
      <c r="R65" s="53">
        <v>0</v>
      </c>
      <c r="S65" s="53">
        <v>178461583</v>
      </c>
      <c r="T65" s="53">
        <v>178461583</v>
      </c>
      <c r="U65" s="47">
        <f t="shared" si="3"/>
        <v>1</v>
      </c>
      <c r="V65" s="162"/>
      <c r="W65" s="43"/>
      <c r="X65" s="43"/>
      <c r="Y65" s="14" t="s">
        <v>33</v>
      </c>
    </row>
    <row r="66" spans="1:25" ht="22.5" customHeight="1" thickTop="1" thickBot="1" x14ac:dyDescent="0.3">
      <c r="A66" s="43">
        <v>1</v>
      </c>
      <c r="B66" s="43" t="s">
        <v>34</v>
      </c>
      <c r="C66" s="34" t="s">
        <v>47</v>
      </c>
      <c r="D66" s="34" t="s">
        <v>47</v>
      </c>
      <c r="E66" s="43" t="s">
        <v>47</v>
      </c>
      <c r="F66" s="34" t="s">
        <v>34</v>
      </c>
      <c r="G66" s="162" t="s">
        <v>47</v>
      </c>
      <c r="H66" s="34"/>
      <c r="I66" s="34"/>
      <c r="J66" s="40" t="s">
        <v>124</v>
      </c>
      <c r="K66" s="53"/>
      <c r="L66" s="53"/>
      <c r="M66" s="53"/>
      <c r="N66" s="53">
        <f t="shared" si="23"/>
        <v>0</v>
      </c>
      <c r="O66" s="53"/>
      <c r="P66" s="53"/>
      <c r="Q66" s="53"/>
      <c r="R66" s="53"/>
      <c r="S66" s="53"/>
      <c r="T66" s="53"/>
      <c r="U66" s="47">
        <v>0</v>
      </c>
      <c r="V66" s="162"/>
      <c r="W66" s="43"/>
      <c r="X66" s="43"/>
      <c r="Y66" s="14" t="s">
        <v>33</v>
      </c>
    </row>
    <row r="67" spans="1:25" ht="22.5" customHeight="1" thickTop="1" thickBot="1" x14ac:dyDescent="0.3">
      <c r="A67" s="43">
        <v>1</v>
      </c>
      <c r="B67" s="43" t="s">
        <v>34</v>
      </c>
      <c r="C67" s="34" t="s">
        <v>47</v>
      </c>
      <c r="D67" s="34" t="s">
        <v>47</v>
      </c>
      <c r="E67" s="43" t="s">
        <v>47</v>
      </c>
      <c r="F67" s="162" t="s">
        <v>47</v>
      </c>
      <c r="G67" s="34"/>
      <c r="H67" s="34"/>
      <c r="I67" s="34"/>
      <c r="J67" s="35" t="s">
        <v>125</v>
      </c>
      <c r="K67" s="52">
        <f>+K68+K69</f>
        <v>321120000</v>
      </c>
      <c r="L67" s="52">
        <f>+L68+L69</f>
        <v>0</v>
      </c>
      <c r="M67" s="52">
        <f>+M68+M69</f>
        <v>0</v>
      </c>
      <c r="N67" s="52">
        <f t="shared" si="23"/>
        <v>321120000</v>
      </c>
      <c r="O67" s="52">
        <f t="shared" ref="O67:T67" si="35">+O68+O69</f>
        <v>0</v>
      </c>
      <c r="P67" s="52">
        <f t="shared" si="35"/>
        <v>289008000</v>
      </c>
      <c r="Q67" s="52">
        <f t="shared" si="35"/>
        <v>32112000</v>
      </c>
      <c r="R67" s="52">
        <f t="shared" si="35"/>
        <v>0</v>
      </c>
      <c r="S67" s="52">
        <f t="shared" si="35"/>
        <v>216993319.53999999</v>
      </c>
      <c r="T67" s="52">
        <f t="shared" si="35"/>
        <v>216993319.53999999</v>
      </c>
      <c r="U67" s="45">
        <f t="shared" si="3"/>
        <v>1</v>
      </c>
      <c r="V67" s="162"/>
      <c r="W67" s="43" t="s">
        <v>122</v>
      </c>
      <c r="X67" s="43"/>
      <c r="Y67" s="14" t="s">
        <v>33</v>
      </c>
    </row>
    <row r="68" spans="1:25" ht="22.5" customHeight="1" thickTop="1" thickBot="1" x14ac:dyDescent="0.3">
      <c r="A68" s="43">
        <v>1</v>
      </c>
      <c r="B68" s="43" t="s">
        <v>34</v>
      </c>
      <c r="C68" s="34" t="s">
        <v>47</v>
      </c>
      <c r="D68" s="34" t="s">
        <v>47</v>
      </c>
      <c r="E68" s="43" t="s">
        <v>47</v>
      </c>
      <c r="F68" s="34" t="s">
        <v>47</v>
      </c>
      <c r="G68" s="162" t="s">
        <v>34</v>
      </c>
      <c r="H68" s="34"/>
      <c r="I68" s="34"/>
      <c r="J68" s="40" t="s">
        <v>126</v>
      </c>
      <c r="K68" s="53">
        <v>321120000</v>
      </c>
      <c r="L68" s="53"/>
      <c r="M68" s="53"/>
      <c r="N68" s="53">
        <f t="shared" si="23"/>
        <v>321120000</v>
      </c>
      <c r="O68" s="53">
        <v>0</v>
      </c>
      <c r="P68" s="53">
        <v>289008000</v>
      </c>
      <c r="Q68" s="53">
        <f>N68*10%</f>
        <v>32112000</v>
      </c>
      <c r="R68" s="53">
        <v>0</v>
      </c>
      <c r="S68" s="53">
        <v>216993319.53999999</v>
      </c>
      <c r="T68" s="53">
        <v>216993319.53999999</v>
      </c>
      <c r="U68" s="47">
        <f t="shared" si="3"/>
        <v>1</v>
      </c>
      <c r="V68" s="162"/>
      <c r="W68" s="43"/>
      <c r="X68" s="43"/>
      <c r="Y68" s="14" t="s">
        <v>33</v>
      </c>
    </row>
    <row r="69" spans="1:25" ht="16.5" thickTop="1" thickBot="1" x14ac:dyDescent="0.3">
      <c r="A69" s="43">
        <v>1</v>
      </c>
      <c r="B69" s="43" t="s">
        <v>34</v>
      </c>
      <c r="C69" s="34" t="s">
        <v>47</v>
      </c>
      <c r="D69" s="34" t="s">
        <v>47</v>
      </c>
      <c r="E69" s="43" t="s">
        <v>47</v>
      </c>
      <c r="F69" s="34" t="s">
        <v>47</v>
      </c>
      <c r="G69" s="162" t="s">
        <v>47</v>
      </c>
      <c r="H69" s="34"/>
      <c r="I69" s="34"/>
      <c r="J69" s="40" t="s">
        <v>127</v>
      </c>
      <c r="K69" s="53"/>
      <c r="L69" s="53"/>
      <c r="M69" s="53"/>
      <c r="N69" s="53">
        <f t="shared" si="23"/>
        <v>0</v>
      </c>
      <c r="O69" s="53"/>
      <c r="P69" s="53"/>
      <c r="Q69" s="53"/>
      <c r="R69" s="53"/>
      <c r="S69" s="53"/>
      <c r="T69" s="53"/>
      <c r="U69" s="47">
        <v>0</v>
      </c>
      <c r="V69" s="162"/>
      <c r="W69" s="43"/>
      <c r="X69" s="43"/>
      <c r="Y69" s="14" t="s">
        <v>33</v>
      </c>
    </row>
    <row r="70" spans="1:25" ht="16.5" thickTop="1" thickBot="1" x14ac:dyDescent="0.3">
      <c r="A70" s="43">
        <v>1</v>
      </c>
      <c r="B70" s="43" t="s">
        <v>34</v>
      </c>
      <c r="C70" s="34" t="s">
        <v>47</v>
      </c>
      <c r="D70" s="34" t="s">
        <v>47</v>
      </c>
      <c r="E70" s="43" t="s">
        <v>47</v>
      </c>
      <c r="F70" s="162" t="s">
        <v>62</v>
      </c>
      <c r="G70" s="34"/>
      <c r="H70" s="34"/>
      <c r="I70" s="34"/>
      <c r="J70" s="35" t="s">
        <v>128</v>
      </c>
      <c r="K70" s="52">
        <f>+K71+K72</f>
        <v>0</v>
      </c>
      <c r="L70" s="52">
        <f>+L71+L72</f>
        <v>0</v>
      </c>
      <c r="M70" s="52">
        <f>+M71+M72</f>
        <v>0</v>
      </c>
      <c r="N70" s="52">
        <f t="shared" si="23"/>
        <v>0</v>
      </c>
      <c r="O70" s="52">
        <f t="shared" ref="O70:T70" si="36">+O71+O72</f>
        <v>0</v>
      </c>
      <c r="P70" s="52">
        <f t="shared" si="36"/>
        <v>0</v>
      </c>
      <c r="Q70" s="52">
        <f t="shared" si="36"/>
        <v>0</v>
      </c>
      <c r="R70" s="52">
        <f t="shared" si="36"/>
        <v>0</v>
      </c>
      <c r="S70" s="52">
        <f t="shared" si="36"/>
        <v>0</v>
      </c>
      <c r="T70" s="52">
        <f t="shared" si="36"/>
        <v>0</v>
      </c>
      <c r="U70" s="42">
        <v>0</v>
      </c>
      <c r="V70" s="162"/>
      <c r="W70" s="43"/>
      <c r="X70" s="43"/>
      <c r="Y70" s="14" t="s">
        <v>33</v>
      </c>
    </row>
    <row r="71" spans="1:25" ht="16.5" thickTop="1" thickBot="1" x14ac:dyDescent="0.3">
      <c r="A71" s="43">
        <v>1</v>
      </c>
      <c r="B71" s="43" t="s">
        <v>34</v>
      </c>
      <c r="C71" s="34" t="s">
        <v>47</v>
      </c>
      <c r="D71" s="34" t="s">
        <v>47</v>
      </c>
      <c r="E71" s="43" t="s">
        <v>47</v>
      </c>
      <c r="F71" s="34" t="s">
        <v>62</v>
      </c>
      <c r="G71" s="162" t="s">
        <v>34</v>
      </c>
      <c r="H71" s="34"/>
      <c r="I71" s="34"/>
      <c r="J71" s="40" t="s">
        <v>129</v>
      </c>
      <c r="K71" s="53"/>
      <c r="L71" s="53"/>
      <c r="M71" s="53"/>
      <c r="N71" s="53">
        <f t="shared" ref="N71:N102" si="37">K71+L71-M71</f>
        <v>0</v>
      </c>
      <c r="O71" s="53"/>
      <c r="P71" s="53"/>
      <c r="Q71" s="53"/>
      <c r="R71" s="53"/>
      <c r="S71" s="53"/>
      <c r="T71" s="53"/>
      <c r="U71" s="42">
        <v>0</v>
      </c>
      <c r="V71" s="162"/>
      <c r="W71" s="43"/>
      <c r="X71" s="43"/>
      <c r="Y71" s="14" t="s">
        <v>33</v>
      </c>
    </row>
    <row r="72" spans="1:25" ht="16.5" thickTop="1" thickBot="1" x14ac:dyDescent="0.3">
      <c r="A72" s="43">
        <v>1</v>
      </c>
      <c r="B72" s="43" t="s">
        <v>34</v>
      </c>
      <c r="C72" s="34" t="s">
        <v>47</v>
      </c>
      <c r="D72" s="34" t="s">
        <v>47</v>
      </c>
      <c r="E72" s="43" t="s">
        <v>47</v>
      </c>
      <c r="F72" s="34" t="s">
        <v>62</v>
      </c>
      <c r="G72" s="162" t="s">
        <v>47</v>
      </c>
      <c r="H72" s="34"/>
      <c r="I72" s="34"/>
      <c r="J72" s="40" t="s">
        <v>130</v>
      </c>
      <c r="K72" s="53"/>
      <c r="L72" s="53"/>
      <c r="M72" s="53"/>
      <c r="N72" s="53">
        <f t="shared" si="37"/>
        <v>0</v>
      </c>
      <c r="O72" s="53"/>
      <c r="P72" s="53"/>
      <c r="Q72" s="53"/>
      <c r="R72" s="53"/>
      <c r="S72" s="53"/>
      <c r="T72" s="53"/>
      <c r="U72" s="42">
        <v>0</v>
      </c>
      <c r="V72" s="162"/>
      <c r="W72" s="43"/>
      <c r="X72" s="43"/>
      <c r="Y72" s="14" t="s">
        <v>33</v>
      </c>
    </row>
    <row r="73" spans="1:25" ht="16.5" thickTop="1" thickBot="1" x14ac:dyDescent="0.3">
      <c r="A73" s="43">
        <v>1</v>
      </c>
      <c r="B73" s="43" t="s">
        <v>34</v>
      </c>
      <c r="C73" s="34" t="s">
        <v>47</v>
      </c>
      <c r="D73" s="34" t="s">
        <v>47</v>
      </c>
      <c r="E73" s="43" t="s">
        <v>47</v>
      </c>
      <c r="F73" s="162" t="s">
        <v>66</v>
      </c>
      <c r="G73" s="34"/>
      <c r="H73" s="34"/>
      <c r="I73" s="34"/>
      <c r="J73" s="35" t="s">
        <v>131</v>
      </c>
      <c r="K73" s="52">
        <f>+K74+K75</f>
        <v>0</v>
      </c>
      <c r="L73" s="52">
        <f>+L74+L75</f>
        <v>0</v>
      </c>
      <c r="M73" s="52">
        <f>+M74+M75</f>
        <v>0</v>
      </c>
      <c r="N73" s="52">
        <f t="shared" si="37"/>
        <v>0</v>
      </c>
      <c r="O73" s="52">
        <f t="shared" ref="O73:T73" si="38">+O74+O75</f>
        <v>0</v>
      </c>
      <c r="P73" s="52">
        <f t="shared" si="38"/>
        <v>0</v>
      </c>
      <c r="Q73" s="52">
        <f t="shared" si="38"/>
        <v>0</v>
      </c>
      <c r="R73" s="52">
        <f t="shared" si="38"/>
        <v>0</v>
      </c>
      <c r="S73" s="52">
        <f t="shared" si="38"/>
        <v>0</v>
      </c>
      <c r="T73" s="52">
        <f t="shared" si="38"/>
        <v>0</v>
      </c>
      <c r="U73" s="42">
        <v>0</v>
      </c>
      <c r="V73" s="162"/>
      <c r="W73" s="43"/>
      <c r="X73" s="43"/>
      <c r="Y73" s="14" t="s">
        <v>33</v>
      </c>
    </row>
    <row r="74" spans="1:25" ht="16.5" thickTop="1" thickBot="1" x14ac:dyDescent="0.3">
      <c r="A74" s="43">
        <v>1</v>
      </c>
      <c r="B74" s="43" t="s">
        <v>34</v>
      </c>
      <c r="C74" s="34" t="s">
        <v>47</v>
      </c>
      <c r="D74" s="34" t="s">
        <v>47</v>
      </c>
      <c r="E74" s="43" t="s">
        <v>47</v>
      </c>
      <c r="F74" s="34" t="s">
        <v>66</v>
      </c>
      <c r="G74" s="162" t="s">
        <v>34</v>
      </c>
      <c r="H74" s="34"/>
      <c r="I74" s="34"/>
      <c r="J74" s="40" t="s">
        <v>132</v>
      </c>
      <c r="K74" s="53"/>
      <c r="L74" s="53"/>
      <c r="M74" s="53"/>
      <c r="N74" s="53">
        <f t="shared" si="37"/>
        <v>0</v>
      </c>
      <c r="O74" s="53"/>
      <c r="P74" s="53"/>
      <c r="Q74" s="53"/>
      <c r="R74" s="53"/>
      <c r="S74" s="53"/>
      <c r="T74" s="53"/>
      <c r="U74" s="42">
        <v>0</v>
      </c>
      <c r="V74" s="162"/>
      <c r="W74" s="43"/>
      <c r="X74" s="43"/>
      <c r="Y74" s="14" t="s">
        <v>33</v>
      </c>
    </row>
    <row r="75" spans="1:25" ht="16.5" thickTop="1" thickBot="1" x14ac:dyDescent="0.3">
      <c r="A75" s="43">
        <v>1</v>
      </c>
      <c r="B75" s="43" t="s">
        <v>34</v>
      </c>
      <c r="C75" s="34" t="s">
        <v>47</v>
      </c>
      <c r="D75" s="34" t="s">
        <v>47</v>
      </c>
      <c r="E75" s="43" t="s">
        <v>47</v>
      </c>
      <c r="F75" s="34" t="s">
        <v>66</v>
      </c>
      <c r="G75" s="162" t="s">
        <v>47</v>
      </c>
      <c r="H75" s="34"/>
      <c r="I75" s="34"/>
      <c r="J75" s="40" t="s">
        <v>133</v>
      </c>
      <c r="K75" s="53"/>
      <c r="L75" s="53"/>
      <c r="M75" s="53"/>
      <c r="N75" s="53">
        <f t="shared" si="37"/>
        <v>0</v>
      </c>
      <c r="O75" s="53"/>
      <c r="P75" s="53"/>
      <c r="Q75" s="53"/>
      <c r="R75" s="53"/>
      <c r="S75" s="53"/>
      <c r="T75" s="53"/>
      <c r="U75" s="42">
        <v>0</v>
      </c>
      <c r="V75" s="162"/>
      <c r="W75" s="43"/>
      <c r="X75" s="43"/>
      <c r="Y75" s="14" t="s">
        <v>33</v>
      </c>
    </row>
    <row r="76" spans="1:25" ht="16.5" thickTop="1" thickBot="1" x14ac:dyDescent="0.3">
      <c r="A76" s="43">
        <v>1</v>
      </c>
      <c r="B76" s="43" t="s">
        <v>34</v>
      </c>
      <c r="C76" s="34" t="s">
        <v>47</v>
      </c>
      <c r="D76" s="34" t="s">
        <v>47</v>
      </c>
      <c r="E76" s="43" t="s">
        <v>47</v>
      </c>
      <c r="F76" s="162" t="s">
        <v>114</v>
      </c>
      <c r="G76" s="34"/>
      <c r="H76" s="34"/>
      <c r="I76" s="34"/>
      <c r="J76" s="35" t="s">
        <v>134</v>
      </c>
      <c r="K76" s="52">
        <f>+K77+K78</f>
        <v>0</v>
      </c>
      <c r="L76" s="52">
        <f>+L77+L78</f>
        <v>0</v>
      </c>
      <c r="M76" s="52">
        <f>+M77+M78</f>
        <v>0</v>
      </c>
      <c r="N76" s="52">
        <f t="shared" si="37"/>
        <v>0</v>
      </c>
      <c r="O76" s="52">
        <f t="shared" ref="O76:T76" si="39">+O77+O78</f>
        <v>0</v>
      </c>
      <c r="P76" s="52">
        <f t="shared" si="39"/>
        <v>0</v>
      </c>
      <c r="Q76" s="52">
        <f t="shared" si="39"/>
        <v>0</v>
      </c>
      <c r="R76" s="52">
        <f t="shared" si="39"/>
        <v>0</v>
      </c>
      <c r="S76" s="52">
        <f t="shared" si="39"/>
        <v>0</v>
      </c>
      <c r="T76" s="52">
        <f t="shared" si="39"/>
        <v>0</v>
      </c>
      <c r="U76" s="42">
        <v>0</v>
      </c>
      <c r="V76" s="162"/>
      <c r="W76" s="43"/>
      <c r="X76" s="43"/>
      <c r="Y76" s="14" t="s">
        <v>33</v>
      </c>
    </row>
    <row r="77" spans="1:25" ht="16.5" thickTop="1" thickBot="1" x14ac:dyDescent="0.3">
      <c r="A77" s="43">
        <v>1</v>
      </c>
      <c r="B77" s="43" t="s">
        <v>34</v>
      </c>
      <c r="C77" s="34" t="s">
        <v>47</v>
      </c>
      <c r="D77" s="34" t="s">
        <v>47</v>
      </c>
      <c r="E77" s="43" t="s">
        <v>47</v>
      </c>
      <c r="F77" s="34" t="s">
        <v>114</v>
      </c>
      <c r="G77" s="162" t="s">
        <v>34</v>
      </c>
      <c r="H77" s="34"/>
      <c r="I77" s="34"/>
      <c r="J77" s="40" t="s">
        <v>135</v>
      </c>
      <c r="K77" s="53"/>
      <c r="L77" s="53"/>
      <c r="M77" s="53"/>
      <c r="N77" s="53">
        <f t="shared" si="37"/>
        <v>0</v>
      </c>
      <c r="O77" s="53"/>
      <c r="P77" s="53"/>
      <c r="Q77" s="53"/>
      <c r="R77" s="53"/>
      <c r="S77" s="53"/>
      <c r="T77" s="53"/>
      <c r="U77" s="42">
        <v>0</v>
      </c>
      <c r="V77" s="162"/>
      <c r="W77" s="43"/>
      <c r="X77" s="43"/>
      <c r="Y77" s="14" t="s">
        <v>33</v>
      </c>
    </row>
    <row r="78" spans="1:25" ht="16.5" thickTop="1" thickBot="1" x14ac:dyDescent="0.3">
      <c r="A78" s="43">
        <v>1</v>
      </c>
      <c r="B78" s="43" t="s">
        <v>34</v>
      </c>
      <c r="C78" s="34" t="s">
        <v>47</v>
      </c>
      <c r="D78" s="34" t="s">
        <v>47</v>
      </c>
      <c r="E78" s="43" t="s">
        <v>47</v>
      </c>
      <c r="F78" s="34" t="s">
        <v>114</v>
      </c>
      <c r="G78" s="162" t="s">
        <v>47</v>
      </c>
      <c r="H78" s="34"/>
      <c r="I78" s="34"/>
      <c r="J78" s="40" t="s">
        <v>136</v>
      </c>
      <c r="K78" s="53"/>
      <c r="L78" s="53"/>
      <c r="M78" s="53"/>
      <c r="N78" s="53">
        <f t="shared" si="37"/>
        <v>0</v>
      </c>
      <c r="O78" s="53"/>
      <c r="P78" s="53"/>
      <c r="Q78" s="53"/>
      <c r="R78" s="53"/>
      <c r="S78" s="53"/>
      <c r="T78" s="53"/>
      <c r="U78" s="42">
        <v>0</v>
      </c>
      <c r="V78" s="162"/>
      <c r="W78" s="43"/>
      <c r="X78" s="43"/>
      <c r="Y78" s="14" t="s">
        <v>33</v>
      </c>
    </row>
    <row r="79" spans="1:25" ht="16.5" thickTop="1" thickBot="1" x14ac:dyDescent="0.3">
      <c r="A79" s="43">
        <v>1</v>
      </c>
      <c r="B79" s="43" t="s">
        <v>34</v>
      </c>
      <c r="C79" s="34" t="s">
        <v>47</v>
      </c>
      <c r="D79" s="34" t="s">
        <v>47</v>
      </c>
      <c r="E79" s="43" t="s">
        <v>47</v>
      </c>
      <c r="F79" s="162" t="s">
        <v>137</v>
      </c>
      <c r="G79" s="34"/>
      <c r="H79" s="34"/>
      <c r="I79" s="34"/>
      <c r="J79" s="35" t="s">
        <v>138</v>
      </c>
      <c r="K79" s="52">
        <f>+K80+K81</f>
        <v>0</v>
      </c>
      <c r="L79" s="52">
        <f>+L80+L81</f>
        <v>0</v>
      </c>
      <c r="M79" s="52">
        <f>+M80+M81</f>
        <v>0</v>
      </c>
      <c r="N79" s="52">
        <f t="shared" si="37"/>
        <v>0</v>
      </c>
      <c r="O79" s="52">
        <f t="shared" ref="O79:T79" si="40">+O80+O81</f>
        <v>0</v>
      </c>
      <c r="P79" s="52">
        <f t="shared" si="40"/>
        <v>0</v>
      </c>
      <c r="Q79" s="52">
        <f t="shared" si="40"/>
        <v>0</v>
      </c>
      <c r="R79" s="52">
        <f t="shared" si="40"/>
        <v>0</v>
      </c>
      <c r="S79" s="52">
        <f t="shared" si="40"/>
        <v>0</v>
      </c>
      <c r="T79" s="52">
        <f t="shared" si="40"/>
        <v>0</v>
      </c>
      <c r="U79" s="42">
        <v>0</v>
      </c>
      <c r="V79" s="162"/>
      <c r="W79" s="43"/>
      <c r="X79" s="43"/>
      <c r="Y79" s="14" t="s">
        <v>33</v>
      </c>
    </row>
    <row r="80" spans="1:25" ht="16.5" thickTop="1" thickBot="1" x14ac:dyDescent="0.3">
      <c r="A80" s="43">
        <v>1</v>
      </c>
      <c r="B80" s="43" t="s">
        <v>34</v>
      </c>
      <c r="C80" s="34" t="s">
        <v>47</v>
      </c>
      <c r="D80" s="34" t="s">
        <v>47</v>
      </c>
      <c r="E80" s="43" t="s">
        <v>47</v>
      </c>
      <c r="F80" s="34" t="s">
        <v>137</v>
      </c>
      <c r="G80" s="162" t="s">
        <v>34</v>
      </c>
      <c r="H80" s="34"/>
      <c r="I80" s="34"/>
      <c r="J80" s="40" t="s">
        <v>139</v>
      </c>
      <c r="K80" s="53"/>
      <c r="L80" s="53"/>
      <c r="M80" s="53"/>
      <c r="N80" s="53">
        <f t="shared" si="37"/>
        <v>0</v>
      </c>
      <c r="O80" s="53"/>
      <c r="P80" s="53"/>
      <c r="Q80" s="53"/>
      <c r="R80" s="53"/>
      <c r="S80" s="53"/>
      <c r="T80" s="53"/>
      <c r="U80" s="42">
        <v>0</v>
      </c>
      <c r="V80" s="162"/>
      <c r="W80" s="43"/>
      <c r="X80" s="43"/>
      <c r="Y80" s="14" t="s">
        <v>33</v>
      </c>
    </row>
    <row r="81" spans="1:25" ht="16.5" thickTop="1" thickBot="1" x14ac:dyDescent="0.3">
      <c r="A81" s="43">
        <v>1</v>
      </c>
      <c r="B81" s="43" t="s">
        <v>34</v>
      </c>
      <c r="C81" s="34" t="s">
        <v>47</v>
      </c>
      <c r="D81" s="34" t="s">
        <v>47</v>
      </c>
      <c r="E81" s="43" t="s">
        <v>47</v>
      </c>
      <c r="F81" s="34" t="s">
        <v>137</v>
      </c>
      <c r="G81" s="162" t="s">
        <v>47</v>
      </c>
      <c r="H81" s="34"/>
      <c r="I81" s="34"/>
      <c r="J81" s="40" t="s">
        <v>140</v>
      </c>
      <c r="K81" s="53"/>
      <c r="L81" s="53"/>
      <c r="M81" s="53"/>
      <c r="N81" s="53">
        <f t="shared" si="37"/>
        <v>0</v>
      </c>
      <c r="O81" s="53"/>
      <c r="P81" s="53"/>
      <c r="Q81" s="53"/>
      <c r="R81" s="53"/>
      <c r="S81" s="53"/>
      <c r="T81" s="53"/>
      <c r="U81" s="42">
        <v>0</v>
      </c>
      <c r="V81" s="162"/>
      <c r="W81" s="43"/>
      <c r="X81" s="43"/>
      <c r="Y81" s="14" t="s">
        <v>33</v>
      </c>
    </row>
    <row r="82" spans="1:25" ht="16.5" thickTop="1" thickBot="1" x14ac:dyDescent="0.3">
      <c r="A82" s="43">
        <v>1</v>
      </c>
      <c r="B82" s="43" t="s">
        <v>34</v>
      </c>
      <c r="C82" s="34" t="s">
        <v>47</v>
      </c>
      <c r="D82" s="34" t="s">
        <v>47</v>
      </c>
      <c r="E82" s="43" t="s">
        <v>47</v>
      </c>
      <c r="F82" s="162" t="s">
        <v>141</v>
      </c>
      <c r="G82" s="34"/>
      <c r="H82" s="34"/>
      <c r="I82" s="34"/>
      <c r="J82" s="35" t="s">
        <v>142</v>
      </c>
      <c r="K82" s="52">
        <f>+K83+K84</f>
        <v>0</v>
      </c>
      <c r="L82" s="52">
        <f>+L83+L84</f>
        <v>0</v>
      </c>
      <c r="M82" s="52">
        <f>+M83+M84</f>
        <v>0</v>
      </c>
      <c r="N82" s="52">
        <f t="shared" si="37"/>
        <v>0</v>
      </c>
      <c r="O82" s="52">
        <f t="shared" ref="O82:T82" si="41">+O83+O84</f>
        <v>0</v>
      </c>
      <c r="P82" s="52">
        <f t="shared" si="41"/>
        <v>0</v>
      </c>
      <c r="Q82" s="52">
        <f t="shared" si="41"/>
        <v>0</v>
      </c>
      <c r="R82" s="52">
        <f t="shared" si="41"/>
        <v>0</v>
      </c>
      <c r="S82" s="52">
        <f t="shared" si="41"/>
        <v>0</v>
      </c>
      <c r="T82" s="52">
        <f t="shared" si="41"/>
        <v>0</v>
      </c>
      <c r="U82" s="42">
        <v>0</v>
      </c>
      <c r="V82" s="162"/>
      <c r="W82" s="43"/>
      <c r="X82" s="43"/>
      <c r="Y82" s="14" t="s">
        <v>33</v>
      </c>
    </row>
    <row r="83" spans="1:25" ht="16.5" thickTop="1" thickBot="1" x14ac:dyDescent="0.3">
      <c r="A83" s="43">
        <v>1</v>
      </c>
      <c r="B83" s="43" t="s">
        <v>34</v>
      </c>
      <c r="C83" s="34" t="s">
        <v>47</v>
      </c>
      <c r="D83" s="34" t="s">
        <v>47</v>
      </c>
      <c r="E83" s="43" t="s">
        <v>47</v>
      </c>
      <c r="F83" s="34" t="s">
        <v>141</v>
      </c>
      <c r="G83" s="162" t="s">
        <v>34</v>
      </c>
      <c r="H83" s="34"/>
      <c r="I83" s="34"/>
      <c r="J83" s="40" t="s">
        <v>143</v>
      </c>
      <c r="K83" s="53"/>
      <c r="L83" s="53"/>
      <c r="M83" s="53"/>
      <c r="N83" s="53">
        <f t="shared" si="37"/>
        <v>0</v>
      </c>
      <c r="O83" s="53"/>
      <c r="P83" s="53"/>
      <c r="Q83" s="53"/>
      <c r="R83" s="53"/>
      <c r="S83" s="53"/>
      <c r="T83" s="53"/>
      <c r="U83" s="42">
        <v>0</v>
      </c>
      <c r="V83" s="162"/>
      <c r="W83" s="43"/>
      <c r="X83" s="43"/>
      <c r="Y83" s="14" t="s">
        <v>33</v>
      </c>
    </row>
    <row r="84" spans="1:25" ht="16.5" thickTop="1" thickBot="1" x14ac:dyDescent="0.3">
      <c r="A84" s="43">
        <v>1</v>
      </c>
      <c r="B84" s="43" t="s">
        <v>34</v>
      </c>
      <c r="C84" s="34" t="s">
        <v>47</v>
      </c>
      <c r="D84" s="34" t="s">
        <v>47</v>
      </c>
      <c r="E84" s="43" t="s">
        <v>47</v>
      </c>
      <c r="F84" s="34" t="s">
        <v>141</v>
      </c>
      <c r="G84" s="162" t="s">
        <v>47</v>
      </c>
      <c r="H84" s="34"/>
      <c r="I84" s="34"/>
      <c r="J84" s="40" t="s">
        <v>144</v>
      </c>
      <c r="K84" s="53"/>
      <c r="L84" s="53"/>
      <c r="M84" s="53"/>
      <c r="N84" s="53">
        <f t="shared" si="37"/>
        <v>0</v>
      </c>
      <c r="O84" s="53"/>
      <c r="P84" s="53"/>
      <c r="Q84" s="53"/>
      <c r="R84" s="53"/>
      <c r="S84" s="53"/>
      <c r="T84" s="53"/>
      <c r="U84" s="42">
        <v>0</v>
      </c>
      <c r="V84" s="162"/>
      <c r="W84" s="43"/>
      <c r="X84" s="43"/>
      <c r="Y84" s="14" t="s">
        <v>33</v>
      </c>
    </row>
    <row r="85" spans="1:25" ht="16.5" thickTop="1" thickBot="1" x14ac:dyDescent="0.3">
      <c r="A85" s="43">
        <v>1</v>
      </c>
      <c r="B85" s="43" t="s">
        <v>34</v>
      </c>
      <c r="C85" s="34" t="s">
        <v>47</v>
      </c>
      <c r="D85" s="34" t="s">
        <v>47</v>
      </c>
      <c r="E85" s="43" t="s">
        <v>47</v>
      </c>
      <c r="F85" s="162" t="s">
        <v>145</v>
      </c>
      <c r="G85" s="34"/>
      <c r="H85" s="34"/>
      <c r="I85" s="34"/>
      <c r="J85" s="35" t="s">
        <v>146</v>
      </c>
      <c r="K85" s="52">
        <f>+K86+K87</f>
        <v>0</v>
      </c>
      <c r="L85" s="52">
        <f>+L86+L87</f>
        <v>0</v>
      </c>
      <c r="M85" s="52">
        <f>+M86+M87</f>
        <v>0</v>
      </c>
      <c r="N85" s="52">
        <f t="shared" si="37"/>
        <v>0</v>
      </c>
      <c r="O85" s="52">
        <f t="shared" ref="O85:T85" si="42">+O86+O87</f>
        <v>0</v>
      </c>
      <c r="P85" s="52">
        <f t="shared" si="42"/>
        <v>0</v>
      </c>
      <c r="Q85" s="52">
        <f t="shared" si="42"/>
        <v>0</v>
      </c>
      <c r="R85" s="52">
        <f t="shared" si="42"/>
        <v>0</v>
      </c>
      <c r="S85" s="52">
        <f t="shared" si="42"/>
        <v>0</v>
      </c>
      <c r="T85" s="52">
        <f t="shared" si="42"/>
        <v>0</v>
      </c>
      <c r="U85" s="42">
        <v>0</v>
      </c>
      <c r="V85" s="162"/>
      <c r="W85" s="43"/>
      <c r="X85" s="43"/>
      <c r="Y85" s="14" t="s">
        <v>33</v>
      </c>
    </row>
    <row r="86" spans="1:25" ht="16.5" thickTop="1" thickBot="1" x14ac:dyDescent="0.3">
      <c r="A86" s="43">
        <v>1</v>
      </c>
      <c r="B86" s="43" t="s">
        <v>34</v>
      </c>
      <c r="C86" s="34" t="s">
        <v>47</v>
      </c>
      <c r="D86" s="34" t="s">
        <v>47</v>
      </c>
      <c r="E86" s="43" t="s">
        <v>47</v>
      </c>
      <c r="F86" s="34" t="s">
        <v>145</v>
      </c>
      <c r="G86" s="162" t="s">
        <v>34</v>
      </c>
      <c r="H86" s="34"/>
      <c r="I86" s="34"/>
      <c r="J86" s="40" t="s">
        <v>147</v>
      </c>
      <c r="K86" s="53"/>
      <c r="L86" s="53"/>
      <c r="M86" s="53"/>
      <c r="N86" s="53">
        <f t="shared" si="37"/>
        <v>0</v>
      </c>
      <c r="O86" s="53"/>
      <c r="P86" s="53"/>
      <c r="Q86" s="53"/>
      <c r="R86" s="53"/>
      <c r="S86" s="53"/>
      <c r="T86" s="53"/>
      <c r="U86" s="42">
        <v>0</v>
      </c>
      <c r="V86" s="162"/>
      <c r="W86" s="43"/>
      <c r="X86" s="43"/>
      <c r="Y86" s="14" t="s">
        <v>33</v>
      </c>
    </row>
    <row r="87" spans="1:25" ht="16.5" thickTop="1" thickBot="1" x14ac:dyDescent="0.3">
      <c r="A87" s="43">
        <v>1</v>
      </c>
      <c r="B87" s="43" t="s">
        <v>34</v>
      </c>
      <c r="C87" s="34" t="s">
        <v>47</v>
      </c>
      <c r="D87" s="34" t="s">
        <v>47</v>
      </c>
      <c r="E87" s="43" t="s">
        <v>47</v>
      </c>
      <c r="F87" s="34" t="s">
        <v>145</v>
      </c>
      <c r="G87" s="162" t="s">
        <v>47</v>
      </c>
      <c r="H87" s="34"/>
      <c r="I87" s="34"/>
      <c r="J87" s="40" t="s">
        <v>148</v>
      </c>
      <c r="K87" s="53"/>
      <c r="L87" s="53"/>
      <c r="M87" s="53"/>
      <c r="N87" s="53">
        <f t="shared" si="37"/>
        <v>0</v>
      </c>
      <c r="O87" s="53"/>
      <c r="P87" s="53"/>
      <c r="Q87" s="53"/>
      <c r="R87" s="53"/>
      <c r="S87" s="53"/>
      <c r="T87" s="53"/>
      <c r="U87" s="42">
        <v>0</v>
      </c>
      <c r="V87" s="162"/>
      <c r="W87" s="43"/>
      <c r="X87" s="43"/>
      <c r="Y87" s="14" t="s">
        <v>33</v>
      </c>
    </row>
    <row r="88" spans="1:25" ht="22.5" customHeight="1" thickTop="1" thickBot="1" x14ac:dyDescent="0.3">
      <c r="A88" s="27" t="s">
        <v>30</v>
      </c>
      <c r="B88" s="28" t="s">
        <v>34</v>
      </c>
      <c r="C88" s="28" t="s">
        <v>47</v>
      </c>
      <c r="D88" s="28" t="s">
        <v>62</v>
      </c>
      <c r="E88" s="28"/>
      <c r="F88" s="29"/>
      <c r="G88" s="29"/>
      <c r="H88" s="29"/>
      <c r="I88" s="29"/>
      <c r="J88" s="30" t="s">
        <v>149</v>
      </c>
      <c r="K88" s="31">
        <f>+K89+K93</f>
        <v>414000000</v>
      </c>
      <c r="L88" s="31">
        <f>+L89+L93</f>
        <v>0</v>
      </c>
      <c r="M88" s="31">
        <f>+M89+M93</f>
        <v>0</v>
      </c>
      <c r="N88" s="31">
        <f t="shared" si="37"/>
        <v>414000000</v>
      </c>
      <c r="O88" s="31">
        <f t="shared" ref="O88:T88" si="43">+O89+O93</f>
        <v>41400000</v>
      </c>
      <c r="P88" s="31">
        <f t="shared" si="43"/>
        <v>331200000</v>
      </c>
      <c r="Q88" s="31">
        <f t="shared" si="43"/>
        <v>41400000</v>
      </c>
      <c r="R88" s="31">
        <f t="shared" si="43"/>
        <v>0</v>
      </c>
      <c r="S88" s="31">
        <f t="shared" si="43"/>
        <v>290694300</v>
      </c>
      <c r="T88" s="31">
        <f t="shared" si="43"/>
        <v>0</v>
      </c>
      <c r="U88" s="32">
        <f t="shared" ref="U88:U141" si="44">T88/S88</f>
        <v>0</v>
      </c>
      <c r="V88" s="28"/>
      <c r="W88" s="27" t="s">
        <v>150</v>
      </c>
      <c r="X88" s="27" t="s">
        <v>151</v>
      </c>
      <c r="Y88" s="14" t="s">
        <v>33</v>
      </c>
    </row>
    <row r="89" spans="1:25" s="39" customFormat="1" ht="22.5" customHeight="1" thickTop="1" thickBot="1" x14ac:dyDescent="0.3">
      <c r="A89" s="162" t="s">
        <v>30</v>
      </c>
      <c r="B89" s="162" t="s">
        <v>34</v>
      </c>
      <c r="C89" s="162" t="s">
        <v>47</v>
      </c>
      <c r="D89" s="162" t="s">
        <v>62</v>
      </c>
      <c r="E89" s="162" t="s">
        <v>34</v>
      </c>
      <c r="F89" s="162"/>
      <c r="G89" s="162"/>
      <c r="H89" s="34"/>
      <c r="I89" s="34"/>
      <c r="J89" s="35" t="s">
        <v>152</v>
      </c>
      <c r="K89" s="52">
        <f t="shared" ref="K89:T89" si="45">+K90</f>
        <v>414000000</v>
      </c>
      <c r="L89" s="52">
        <f>+L90</f>
        <v>0</v>
      </c>
      <c r="M89" s="52">
        <f>+M90</f>
        <v>0</v>
      </c>
      <c r="N89" s="52">
        <f t="shared" si="37"/>
        <v>414000000</v>
      </c>
      <c r="O89" s="52">
        <f t="shared" si="45"/>
        <v>41400000</v>
      </c>
      <c r="P89" s="52">
        <f t="shared" si="45"/>
        <v>331200000</v>
      </c>
      <c r="Q89" s="52">
        <f t="shared" si="45"/>
        <v>41400000</v>
      </c>
      <c r="R89" s="52">
        <f t="shared" si="45"/>
        <v>0</v>
      </c>
      <c r="S89" s="52">
        <f t="shared" si="45"/>
        <v>290694300</v>
      </c>
      <c r="T89" s="52">
        <f t="shared" si="45"/>
        <v>0</v>
      </c>
      <c r="U89" s="45">
        <f t="shared" si="44"/>
        <v>0</v>
      </c>
      <c r="V89" s="38"/>
      <c r="W89" s="38" t="s">
        <v>153</v>
      </c>
      <c r="X89" s="38" t="s">
        <v>154</v>
      </c>
      <c r="Y89" s="14" t="s">
        <v>33</v>
      </c>
    </row>
    <row r="90" spans="1:25" ht="22.5" customHeight="1" thickTop="1" thickBot="1" x14ac:dyDescent="0.3">
      <c r="A90" s="43" t="s">
        <v>30</v>
      </c>
      <c r="B90" s="34" t="s">
        <v>34</v>
      </c>
      <c r="C90" s="34" t="s">
        <v>47</v>
      </c>
      <c r="D90" s="34" t="s">
        <v>62</v>
      </c>
      <c r="E90" s="34" t="s">
        <v>34</v>
      </c>
      <c r="F90" s="162" t="s">
        <v>34</v>
      </c>
      <c r="G90" s="34"/>
      <c r="H90" s="34"/>
      <c r="I90" s="34"/>
      <c r="J90" s="35" t="s">
        <v>155</v>
      </c>
      <c r="K90" s="52">
        <f>+K91+K92</f>
        <v>414000000</v>
      </c>
      <c r="L90" s="52">
        <f>+L91+L92</f>
        <v>0</v>
      </c>
      <c r="M90" s="52">
        <f>+M91+M92</f>
        <v>0</v>
      </c>
      <c r="N90" s="52">
        <f t="shared" si="37"/>
        <v>414000000</v>
      </c>
      <c r="O90" s="52">
        <f t="shared" ref="O90:T90" si="46">+O91+O92</f>
        <v>41400000</v>
      </c>
      <c r="P90" s="52">
        <f t="shared" si="46"/>
        <v>331200000</v>
      </c>
      <c r="Q90" s="52">
        <f t="shared" si="46"/>
        <v>41400000</v>
      </c>
      <c r="R90" s="52">
        <f t="shared" si="46"/>
        <v>0</v>
      </c>
      <c r="S90" s="52">
        <f t="shared" si="46"/>
        <v>290694300</v>
      </c>
      <c r="T90" s="52">
        <f t="shared" si="46"/>
        <v>0</v>
      </c>
      <c r="U90" s="45">
        <f t="shared" si="44"/>
        <v>0</v>
      </c>
      <c r="V90" s="43"/>
      <c r="W90" s="43" t="s">
        <v>156</v>
      </c>
      <c r="X90" s="43" t="s">
        <v>157</v>
      </c>
      <c r="Y90" s="14" t="s">
        <v>33</v>
      </c>
    </row>
    <row r="91" spans="1:25" ht="22.5" customHeight="1" thickTop="1" thickBot="1" x14ac:dyDescent="0.3">
      <c r="A91" s="43" t="s">
        <v>30</v>
      </c>
      <c r="B91" s="34" t="s">
        <v>34</v>
      </c>
      <c r="C91" s="34" t="s">
        <v>47</v>
      </c>
      <c r="D91" s="34" t="s">
        <v>62</v>
      </c>
      <c r="E91" s="34" t="s">
        <v>34</v>
      </c>
      <c r="F91" s="34" t="s">
        <v>34</v>
      </c>
      <c r="G91" s="162" t="s">
        <v>34</v>
      </c>
      <c r="H91" s="34"/>
      <c r="I91" s="34"/>
      <c r="J91" s="40" t="s">
        <v>158</v>
      </c>
      <c r="K91" s="52">
        <v>414000000</v>
      </c>
      <c r="L91" s="52"/>
      <c r="M91" s="52"/>
      <c r="N91" s="52">
        <f t="shared" si="37"/>
        <v>414000000</v>
      </c>
      <c r="O91" s="52">
        <f>N91*10%</f>
        <v>41400000</v>
      </c>
      <c r="P91" s="52">
        <f>N91*80%</f>
        <v>331200000</v>
      </c>
      <c r="Q91" s="52">
        <f>N91*10%</f>
        <v>41400000</v>
      </c>
      <c r="R91" s="52"/>
      <c r="S91" s="52">
        <v>290694300</v>
      </c>
      <c r="T91" s="52"/>
      <c r="U91" s="45">
        <f t="shared" si="44"/>
        <v>0</v>
      </c>
      <c r="V91" s="43"/>
      <c r="W91" s="43"/>
      <c r="X91" s="43"/>
      <c r="Y91" s="14" t="s">
        <v>33</v>
      </c>
    </row>
    <row r="92" spans="1:25" ht="22.5" customHeight="1" thickTop="1" thickBot="1" x14ac:dyDescent="0.3">
      <c r="A92" s="43" t="s">
        <v>30</v>
      </c>
      <c r="B92" s="34" t="s">
        <v>34</v>
      </c>
      <c r="C92" s="34" t="s">
        <v>47</v>
      </c>
      <c r="D92" s="34" t="s">
        <v>62</v>
      </c>
      <c r="E92" s="34" t="s">
        <v>34</v>
      </c>
      <c r="F92" s="34" t="s">
        <v>34</v>
      </c>
      <c r="G92" s="162" t="s">
        <v>47</v>
      </c>
      <c r="H92" s="34"/>
      <c r="I92" s="34"/>
      <c r="J92" s="40" t="s">
        <v>159</v>
      </c>
      <c r="K92" s="53"/>
      <c r="L92" s="53"/>
      <c r="M92" s="53"/>
      <c r="N92" s="53">
        <f t="shared" si="37"/>
        <v>0</v>
      </c>
      <c r="O92" s="53"/>
      <c r="P92" s="53"/>
      <c r="Q92" s="53"/>
      <c r="R92" s="53"/>
      <c r="S92" s="53"/>
      <c r="T92" s="53"/>
      <c r="U92" s="47">
        <v>0</v>
      </c>
      <c r="V92" s="43"/>
      <c r="W92" s="43"/>
      <c r="X92" s="43"/>
      <c r="Y92" s="14" t="s">
        <v>33</v>
      </c>
    </row>
    <row r="93" spans="1:25" ht="22.5" customHeight="1" thickTop="1" thickBot="1" x14ac:dyDescent="0.3">
      <c r="A93" s="43" t="s">
        <v>30</v>
      </c>
      <c r="B93" s="34" t="s">
        <v>34</v>
      </c>
      <c r="C93" s="34" t="s">
        <v>47</v>
      </c>
      <c r="D93" s="34" t="s">
        <v>62</v>
      </c>
      <c r="E93" s="34" t="s">
        <v>34</v>
      </c>
      <c r="F93" s="162" t="s">
        <v>47</v>
      </c>
      <c r="G93" s="34"/>
      <c r="H93" s="34"/>
      <c r="I93" s="34"/>
      <c r="J93" s="35" t="s">
        <v>160</v>
      </c>
      <c r="K93" s="53">
        <f>+K94+K95</f>
        <v>0</v>
      </c>
      <c r="L93" s="53">
        <f>+L94+L95</f>
        <v>0</v>
      </c>
      <c r="M93" s="53">
        <f>+M94+M95</f>
        <v>0</v>
      </c>
      <c r="N93" s="53">
        <f t="shared" si="37"/>
        <v>0</v>
      </c>
      <c r="O93" s="53">
        <f t="shared" ref="O93:T93" si="47">+O94+O95</f>
        <v>0</v>
      </c>
      <c r="P93" s="53">
        <f t="shared" si="47"/>
        <v>0</v>
      </c>
      <c r="Q93" s="53">
        <f t="shared" si="47"/>
        <v>0</v>
      </c>
      <c r="R93" s="53">
        <f t="shared" si="47"/>
        <v>0</v>
      </c>
      <c r="S93" s="53">
        <f t="shared" si="47"/>
        <v>0</v>
      </c>
      <c r="T93" s="53">
        <f t="shared" si="47"/>
        <v>0</v>
      </c>
      <c r="U93" s="47">
        <v>0</v>
      </c>
      <c r="V93" s="43"/>
      <c r="W93" s="43" t="s">
        <v>161</v>
      </c>
      <c r="X93" s="43" t="s">
        <v>162</v>
      </c>
      <c r="Y93" s="14" t="s">
        <v>33</v>
      </c>
    </row>
    <row r="94" spans="1:25" ht="22.5" customHeight="1" thickTop="1" thickBot="1" x14ac:dyDescent="0.3">
      <c r="A94" s="43" t="s">
        <v>30</v>
      </c>
      <c r="B94" s="34" t="s">
        <v>34</v>
      </c>
      <c r="C94" s="34" t="s">
        <v>47</v>
      </c>
      <c r="D94" s="34" t="s">
        <v>62</v>
      </c>
      <c r="E94" s="34" t="s">
        <v>34</v>
      </c>
      <c r="F94" s="34" t="s">
        <v>47</v>
      </c>
      <c r="G94" s="162" t="s">
        <v>34</v>
      </c>
      <c r="H94" s="34"/>
      <c r="I94" s="34"/>
      <c r="J94" s="40" t="s">
        <v>163</v>
      </c>
      <c r="K94" s="53"/>
      <c r="L94" s="53"/>
      <c r="M94" s="53"/>
      <c r="N94" s="53">
        <f t="shared" si="37"/>
        <v>0</v>
      </c>
      <c r="O94" s="53"/>
      <c r="P94" s="53"/>
      <c r="Q94" s="53"/>
      <c r="R94" s="53"/>
      <c r="S94" s="53"/>
      <c r="T94" s="53"/>
      <c r="U94" s="47">
        <v>0</v>
      </c>
      <c r="V94" s="43"/>
      <c r="W94" s="43"/>
      <c r="X94" s="43"/>
      <c r="Y94" s="14" t="s">
        <v>33</v>
      </c>
    </row>
    <row r="95" spans="1:25" ht="22.5" customHeight="1" thickTop="1" thickBot="1" x14ac:dyDescent="0.3">
      <c r="A95" s="43" t="s">
        <v>30</v>
      </c>
      <c r="B95" s="34" t="s">
        <v>34</v>
      </c>
      <c r="C95" s="34" t="s">
        <v>47</v>
      </c>
      <c r="D95" s="34" t="s">
        <v>62</v>
      </c>
      <c r="E95" s="34" t="s">
        <v>34</v>
      </c>
      <c r="F95" s="34" t="s">
        <v>47</v>
      </c>
      <c r="G95" s="162" t="s">
        <v>47</v>
      </c>
      <c r="H95" s="34"/>
      <c r="I95" s="34"/>
      <c r="J95" s="40" t="s">
        <v>164</v>
      </c>
      <c r="K95" s="53"/>
      <c r="L95" s="53"/>
      <c r="M95" s="53"/>
      <c r="N95" s="53">
        <f t="shared" si="37"/>
        <v>0</v>
      </c>
      <c r="O95" s="53"/>
      <c r="P95" s="53"/>
      <c r="Q95" s="53"/>
      <c r="R95" s="53"/>
      <c r="S95" s="53"/>
      <c r="T95" s="53"/>
      <c r="U95" s="47">
        <v>0</v>
      </c>
      <c r="V95" s="43"/>
      <c r="W95" s="43"/>
      <c r="X95" s="43"/>
      <c r="Y95" s="14" t="s">
        <v>33</v>
      </c>
    </row>
    <row r="96" spans="1:25" ht="16.5" thickTop="1" thickBot="1" x14ac:dyDescent="0.3">
      <c r="A96" s="27" t="s">
        <v>30</v>
      </c>
      <c r="B96" s="28" t="s">
        <v>34</v>
      </c>
      <c r="C96" s="28" t="s">
        <v>47</v>
      </c>
      <c r="D96" s="28" t="s">
        <v>66</v>
      </c>
      <c r="E96" s="28"/>
      <c r="F96" s="29"/>
      <c r="G96" s="29"/>
      <c r="H96" s="29"/>
      <c r="I96" s="29"/>
      <c r="J96" s="30" t="s">
        <v>165</v>
      </c>
      <c r="K96" s="51">
        <f>+K97+K109</f>
        <v>0</v>
      </c>
      <c r="L96" s="51">
        <f>+L97+L109</f>
        <v>0</v>
      </c>
      <c r="M96" s="51">
        <f>+M97+M109</f>
        <v>0</v>
      </c>
      <c r="N96" s="51">
        <f t="shared" si="37"/>
        <v>0</v>
      </c>
      <c r="O96" s="51">
        <f t="shared" ref="O96:T96" si="48">+O97+O109</f>
        <v>0</v>
      </c>
      <c r="P96" s="51">
        <f t="shared" si="48"/>
        <v>0</v>
      </c>
      <c r="Q96" s="51">
        <f t="shared" si="48"/>
        <v>0</v>
      </c>
      <c r="R96" s="51">
        <f t="shared" si="48"/>
        <v>0</v>
      </c>
      <c r="S96" s="51">
        <f>+S97+S109</f>
        <v>0</v>
      </c>
      <c r="T96" s="51">
        <f t="shared" si="48"/>
        <v>0</v>
      </c>
      <c r="U96" s="47">
        <v>0</v>
      </c>
      <c r="V96" s="28"/>
      <c r="W96" s="27" t="s">
        <v>119</v>
      </c>
      <c r="X96" s="27" t="s">
        <v>120</v>
      </c>
      <c r="Y96" s="14" t="s">
        <v>33</v>
      </c>
    </row>
    <row r="97" spans="1:25" s="39" customFormat="1" ht="16.5" thickTop="1" thickBot="1" x14ac:dyDescent="0.3">
      <c r="A97" s="38" t="s">
        <v>30</v>
      </c>
      <c r="B97" s="38" t="s">
        <v>34</v>
      </c>
      <c r="C97" s="162" t="s">
        <v>47</v>
      </c>
      <c r="D97" s="162" t="s">
        <v>66</v>
      </c>
      <c r="E97" s="162" t="s">
        <v>34</v>
      </c>
      <c r="F97" s="162"/>
      <c r="G97" s="162"/>
      <c r="H97" s="34"/>
      <c r="I97" s="34"/>
      <c r="J97" s="35" t="s">
        <v>166</v>
      </c>
      <c r="K97" s="52">
        <f>+K98+K106</f>
        <v>0</v>
      </c>
      <c r="L97" s="52">
        <f>+L98+L106</f>
        <v>0</v>
      </c>
      <c r="M97" s="52">
        <f>+M98+M106</f>
        <v>0</v>
      </c>
      <c r="N97" s="52">
        <f t="shared" si="37"/>
        <v>0</v>
      </c>
      <c r="O97" s="52">
        <f t="shared" ref="O97:T97" si="49">+O98+O106</f>
        <v>0</v>
      </c>
      <c r="P97" s="52">
        <f t="shared" si="49"/>
        <v>0</v>
      </c>
      <c r="Q97" s="52">
        <f t="shared" si="49"/>
        <v>0</v>
      </c>
      <c r="R97" s="52">
        <f t="shared" si="49"/>
        <v>0</v>
      </c>
      <c r="S97" s="52">
        <f>+S98+S106</f>
        <v>0</v>
      </c>
      <c r="T97" s="52">
        <f t="shared" si="49"/>
        <v>0</v>
      </c>
      <c r="U97" s="47">
        <v>0</v>
      </c>
      <c r="V97" s="162"/>
      <c r="W97" s="38" t="s">
        <v>167</v>
      </c>
      <c r="X97" s="38"/>
      <c r="Y97" s="14" t="s">
        <v>33</v>
      </c>
    </row>
    <row r="98" spans="1:25" s="39" customFormat="1" ht="16.5" thickTop="1" thickBot="1" x14ac:dyDescent="0.3">
      <c r="A98" s="43" t="s">
        <v>30</v>
      </c>
      <c r="B98" s="43" t="s">
        <v>34</v>
      </c>
      <c r="C98" s="34" t="s">
        <v>47</v>
      </c>
      <c r="D98" s="34" t="s">
        <v>66</v>
      </c>
      <c r="E98" s="43" t="s">
        <v>34</v>
      </c>
      <c r="F98" s="162" t="s">
        <v>34</v>
      </c>
      <c r="G98" s="162"/>
      <c r="H98" s="34"/>
      <c r="I98" s="34"/>
      <c r="J98" s="35" t="s">
        <v>168</v>
      </c>
      <c r="K98" s="52">
        <f>+K99</f>
        <v>0</v>
      </c>
      <c r="L98" s="52">
        <f>+L99</f>
        <v>0</v>
      </c>
      <c r="M98" s="52">
        <f>+M99</f>
        <v>0</v>
      </c>
      <c r="N98" s="52">
        <f t="shared" si="37"/>
        <v>0</v>
      </c>
      <c r="O98" s="52">
        <f t="shared" ref="O98:T98" si="50">+O99</f>
        <v>0</v>
      </c>
      <c r="P98" s="52">
        <f t="shared" si="50"/>
        <v>0</v>
      </c>
      <c r="Q98" s="52">
        <f t="shared" si="50"/>
        <v>0</v>
      </c>
      <c r="R98" s="52">
        <f t="shared" si="50"/>
        <v>0</v>
      </c>
      <c r="S98" s="52">
        <f>+S99</f>
        <v>0</v>
      </c>
      <c r="T98" s="52">
        <f t="shared" si="50"/>
        <v>0</v>
      </c>
      <c r="U98" s="47">
        <v>0</v>
      </c>
      <c r="V98" s="162"/>
      <c r="W98" s="38"/>
      <c r="X98" s="38"/>
      <c r="Y98" s="14"/>
    </row>
    <row r="99" spans="1:25" ht="16.5" thickTop="1" thickBot="1" x14ac:dyDescent="0.3">
      <c r="A99" s="43" t="s">
        <v>30</v>
      </c>
      <c r="B99" s="43" t="s">
        <v>34</v>
      </c>
      <c r="C99" s="34" t="s">
        <v>47</v>
      </c>
      <c r="D99" s="34" t="s">
        <v>66</v>
      </c>
      <c r="E99" s="43" t="s">
        <v>34</v>
      </c>
      <c r="F99" s="34" t="s">
        <v>34</v>
      </c>
      <c r="G99" s="162" t="s">
        <v>34</v>
      </c>
      <c r="H99" s="34"/>
      <c r="I99" s="34"/>
      <c r="J99" s="35" t="s">
        <v>169</v>
      </c>
      <c r="K99" s="52">
        <f>+K100+K103</f>
        <v>0</v>
      </c>
      <c r="L99" s="52">
        <f>+L100+L103</f>
        <v>0</v>
      </c>
      <c r="M99" s="52">
        <f>+M100+M103</f>
        <v>0</v>
      </c>
      <c r="N99" s="52">
        <f t="shared" si="37"/>
        <v>0</v>
      </c>
      <c r="O99" s="52">
        <f t="shared" ref="O99:T99" si="51">+O100+O103</f>
        <v>0</v>
      </c>
      <c r="P99" s="52">
        <f t="shared" si="51"/>
        <v>0</v>
      </c>
      <c r="Q99" s="52">
        <f t="shared" si="51"/>
        <v>0</v>
      </c>
      <c r="R99" s="52">
        <f t="shared" si="51"/>
        <v>0</v>
      </c>
      <c r="S99" s="52">
        <f>+S100+S103</f>
        <v>0</v>
      </c>
      <c r="T99" s="52">
        <f t="shared" si="51"/>
        <v>0</v>
      </c>
      <c r="U99" s="47">
        <v>0</v>
      </c>
      <c r="V99" s="162"/>
      <c r="W99" s="43" t="s">
        <v>122</v>
      </c>
      <c r="X99" s="43"/>
      <c r="Y99" s="14" t="s">
        <v>33</v>
      </c>
    </row>
    <row r="100" spans="1:25" ht="16.5" thickTop="1" thickBot="1" x14ac:dyDescent="0.3">
      <c r="A100" s="43" t="s">
        <v>30</v>
      </c>
      <c r="B100" s="43" t="s">
        <v>34</v>
      </c>
      <c r="C100" s="34" t="s">
        <v>47</v>
      </c>
      <c r="D100" s="34" t="s">
        <v>66</v>
      </c>
      <c r="E100" s="43" t="s">
        <v>34</v>
      </c>
      <c r="F100" s="34" t="s">
        <v>34</v>
      </c>
      <c r="G100" s="34" t="s">
        <v>34</v>
      </c>
      <c r="H100" s="34" t="s">
        <v>34</v>
      </c>
      <c r="I100" s="34"/>
      <c r="J100" s="35" t="s">
        <v>170</v>
      </c>
      <c r="K100" s="53">
        <f>+K101+K102</f>
        <v>0</v>
      </c>
      <c r="L100" s="53">
        <f>+L101+L102</f>
        <v>0</v>
      </c>
      <c r="M100" s="53">
        <f>+M101+M102</f>
        <v>0</v>
      </c>
      <c r="N100" s="53">
        <f t="shared" si="37"/>
        <v>0</v>
      </c>
      <c r="O100" s="53">
        <f t="shared" ref="O100:T100" si="52">+O101+O102</f>
        <v>0</v>
      </c>
      <c r="P100" s="53">
        <f t="shared" si="52"/>
        <v>0</v>
      </c>
      <c r="Q100" s="53">
        <f t="shared" si="52"/>
        <v>0</v>
      </c>
      <c r="R100" s="53">
        <f t="shared" si="52"/>
        <v>0</v>
      </c>
      <c r="S100" s="53">
        <f>+S101+S102</f>
        <v>0</v>
      </c>
      <c r="T100" s="53">
        <f t="shared" si="52"/>
        <v>0</v>
      </c>
      <c r="U100" s="47">
        <v>0</v>
      </c>
      <c r="V100" s="162"/>
      <c r="W100" s="43"/>
      <c r="X100" s="43"/>
      <c r="Y100" s="14" t="s">
        <v>33</v>
      </c>
    </row>
    <row r="101" spans="1:25" ht="16.5" thickTop="1" thickBot="1" x14ac:dyDescent="0.3">
      <c r="A101" s="43" t="s">
        <v>30</v>
      </c>
      <c r="B101" s="43" t="s">
        <v>34</v>
      </c>
      <c r="C101" s="34" t="s">
        <v>47</v>
      </c>
      <c r="D101" s="34" t="s">
        <v>66</v>
      </c>
      <c r="E101" s="43" t="s">
        <v>34</v>
      </c>
      <c r="F101" s="34" t="s">
        <v>34</v>
      </c>
      <c r="G101" s="34" t="s">
        <v>34</v>
      </c>
      <c r="H101" s="34" t="s">
        <v>34</v>
      </c>
      <c r="I101" s="34" t="s">
        <v>34</v>
      </c>
      <c r="J101" s="40" t="s">
        <v>171</v>
      </c>
      <c r="K101" s="53"/>
      <c r="L101" s="53"/>
      <c r="M101" s="53"/>
      <c r="N101" s="53">
        <f t="shared" si="37"/>
        <v>0</v>
      </c>
      <c r="O101" s="53"/>
      <c r="P101" s="53"/>
      <c r="Q101" s="53"/>
      <c r="R101" s="53"/>
      <c r="S101" s="53"/>
      <c r="T101" s="53"/>
      <c r="U101" s="47">
        <v>0</v>
      </c>
      <c r="V101" s="162"/>
      <c r="W101" s="43"/>
      <c r="X101" s="43"/>
      <c r="Y101" s="14"/>
    </row>
    <row r="102" spans="1:25" ht="16.5" thickTop="1" thickBot="1" x14ac:dyDescent="0.3">
      <c r="A102" s="43" t="s">
        <v>30</v>
      </c>
      <c r="B102" s="43" t="s">
        <v>34</v>
      </c>
      <c r="C102" s="34" t="s">
        <v>47</v>
      </c>
      <c r="D102" s="34" t="s">
        <v>66</v>
      </c>
      <c r="E102" s="43" t="s">
        <v>34</v>
      </c>
      <c r="F102" s="34" t="s">
        <v>34</v>
      </c>
      <c r="G102" s="34" t="s">
        <v>34</v>
      </c>
      <c r="H102" s="34" t="s">
        <v>34</v>
      </c>
      <c r="I102" s="34" t="s">
        <v>47</v>
      </c>
      <c r="J102" s="40" t="s">
        <v>172</v>
      </c>
      <c r="K102" s="53"/>
      <c r="L102" s="53"/>
      <c r="M102" s="53"/>
      <c r="N102" s="53">
        <f t="shared" si="37"/>
        <v>0</v>
      </c>
      <c r="O102" s="53"/>
      <c r="P102" s="53"/>
      <c r="Q102" s="53"/>
      <c r="R102" s="53"/>
      <c r="S102" s="53"/>
      <c r="T102" s="53"/>
      <c r="U102" s="47">
        <v>0</v>
      </c>
      <c r="V102" s="162"/>
      <c r="W102" s="43"/>
      <c r="X102" s="43"/>
      <c r="Y102" s="14"/>
    </row>
    <row r="103" spans="1:25" ht="16.5" thickTop="1" thickBot="1" x14ac:dyDescent="0.3">
      <c r="A103" s="43" t="s">
        <v>30</v>
      </c>
      <c r="B103" s="43" t="s">
        <v>34</v>
      </c>
      <c r="C103" s="34" t="s">
        <v>47</v>
      </c>
      <c r="D103" s="34" t="s">
        <v>66</v>
      </c>
      <c r="E103" s="43" t="s">
        <v>34</v>
      </c>
      <c r="F103" s="34" t="s">
        <v>34</v>
      </c>
      <c r="G103" s="34" t="s">
        <v>34</v>
      </c>
      <c r="H103" s="34" t="s">
        <v>47</v>
      </c>
      <c r="I103" s="34"/>
      <c r="J103" s="35" t="s">
        <v>173</v>
      </c>
      <c r="K103" s="53">
        <f>+K104+K105</f>
        <v>0</v>
      </c>
      <c r="L103" s="53">
        <f>+L104+L105</f>
        <v>0</v>
      </c>
      <c r="M103" s="53">
        <f>+M104+M105</f>
        <v>0</v>
      </c>
      <c r="N103" s="53">
        <f t="shared" ref="N103:N134" si="53">K103+L103-M103</f>
        <v>0</v>
      </c>
      <c r="O103" s="53">
        <f t="shared" ref="O103:T103" si="54">+O104+O105</f>
        <v>0</v>
      </c>
      <c r="P103" s="53">
        <f t="shared" si="54"/>
        <v>0</v>
      </c>
      <c r="Q103" s="53">
        <f t="shared" si="54"/>
        <v>0</v>
      </c>
      <c r="R103" s="53">
        <f t="shared" si="54"/>
        <v>0</v>
      </c>
      <c r="S103" s="53">
        <f>+S104+S105</f>
        <v>0</v>
      </c>
      <c r="T103" s="53">
        <f t="shared" si="54"/>
        <v>0</v>
      </c>
      <c r="U103" s="47">
        <v>0</v>
      </c>
      <c r="V103" s="162"/>
      <c r="W103" s="43"/>
      <c r="X103" s="43"/>
      <c r="Y103" s="14" t="s">
        <v>33</v>
      </c>
    </row>
    <row r="104" spans="1:25" ht="16.5" thickTop="1" thickBot="1" x14ac:dyDescent="0.3">
      <c r="A104" s="43" t="s">
        <v>30</v>
      </c>
      <c r="B104" s="43" t="s">
        <v>34</v>
      </c>
      <c r="C104" s="34" t="s">
        <v>47</v>
      </c>
      <c r="D104" s="34" t="s">
        <v>66</v>
      </c>
      <c r="E104" s="43" t="s">
        <v>34</v>
      </c>
      <c r="F104" s="34" t="s">
        <v>34</v>
      </c>
      <c r="G104" s="34" t="s">
        <v>34</v>
      </c>
      <c r="H104" s="34" t="s">
        <v>47</v>
      </c>
      <c r="I104" s="34" t="s">
        <v>34</v>
      </c>
      <c r="J104" s="40" t="s">
        <v>174</v>
      </c>
      <c r="K104" s="53"/>
      <c r="L104" s="53"/>
      <c r="M104" s="53"/>
      <c r="N104" s="53">
        <f t="shared" si="53"/>
        <v>0</v>
      </c>
      <c r="O104" s="53"/>
      <c r="P104" s="53"/>
      <c r="Q104" s="53"/>
      <c r="R104" s="53"/>
      <c r="S104" s="53"/>
      <c r="T104" s="53"/>
      <c r="U104" s="47">
        <v>0</v>
      </c>
      <c r="V104" s="162"/>
      <c r="W104" s="43"/>
      <c r="X104" s="43"/>
      <c r="Y104" s="14"/>
    </row>
    <row r="105" spans="1:25" ht="16.5" thickTop="1" thickBot="1" x14ac:dyDescent="0.3">
      <c r="A105" s="43" t="s">
        <v>30</v>
      </c>
      <c r="B105" s="43" t="s">
        <v>34</v>
      </c>
      <c r="C105" s="34" t="s">
        <v>47</v>
      </c>
      <c r="D105" s="34" t="s">
        <v>66</v>
      </c>
      <c r="E105" s="43" t="s">
        <v>34</v>
      </c>
      <c r="F105" s="34" t="s">
        <v>34</v>
      </c>
      <c r="G105" s="34" t="s">
        <v>34</v>
      </c>
      <c r="H105" s="34" t="s">
        <v>47</v>
      </c>
      <c r="I105" s="34" t="s">
        <v>47</v>
      </c>
      <c r="J105" s="40" t="s">
        <v>175</v>
      </c>
      <c r="K105" s="53"/>
      <c r="L105" s="53"/>
      <c r="M105" s="53"/>
      <c r="N105" s="53">
        <f t="shared" si="53"/>
        <v>0</v>
      </c>
      <c r="O105" s="53"/>
      <c r="P105" s="53"/>
      <c r="Q105" s="53"/>
      <c r="R105" s="53"/>
      <c r="S105" s="53"/>
      <c r="T105" s="53"/>
      <c r="U105" s="47">
        <v>0</v>
      </c>
      <c r="V105" s="162"/>
      <c r="W105" s="43"/>
      <c r="X105" s="43"/>
      <c r="Y105" s="14"/>
    </row>
    <row r="106" spans="1:25" ht="16.5" thickTop="1" thickBot="1" x14ac:dyDescent="0.3">
      <c r="A106" s="43" t="s">
        <v>30</v>
      </c>
      <c r="B106" s="43" t="s">
        <v>34</v>
      </c>
      <c r="C106" s="34" t="s">
        <v>47</v>
      </c>
      <c r="D106" s="34" t="s">
        <v>66</v>
      </c>
      <c r="E106" s="43" t="s">
        <v>34</v>
      </c>
      <c r="F106" s="162" t="s">
        <v>47</v>
      </c>
      <c r="G106" s="34"/>
      <c r="H106" s="34"/>
      <c r="I106" s="34"/>
      <c r="J106" s="35" t="s">
        <v>176</v>
      </c>
      <c r="K106" s="53">
        <f>+K107+K108</f>
        <v>0</v>
      </c>
      <c r="L106" s="53">
        <f>+L107+L108</f>
        <v>0</v>
      </c>
      <c r="M106" s="53">
        <f>+M107+M108</f>
        <v>0</v>
      </c>
      <c r="N106" s="53">
        <f t="shared" si="53"/>
        <v>0</v>
      </c>
      <c r="O106" s="53">
        <f t="shared" ref="O106:T106" si="55">+O107+O108</f>
        <v>0</v>
      </c>
      <c r="P106" s="53">
        <f t="shared" si="55"/>
        <v>0</v>
      </c>
      <c r="Q106" s="53">
        <f t="shared" si="55"/>
        <v>0</v>
      </c>
      <c r="R106" s="53">
        <f t="shared" si="55"/>
        <v>0</v>
      </c>
      <c r="S106" s="53">
        <f>+S107+S108</f>
        <v>0</v>
      </c>
      <c r="T106" s="53">
        <f t="shared" si="55"/>
        <v>0</v>
      </c>
      <c r="U106" s="47">
        <v>0</v>
      </c>
      <c r="V106" s="162"/>
      <c r="W106" s="43"/>
      <c r="X106" s="43"/>
      <c r="Y106" s="14"/>
    </row>
    <row r="107" spans="1:25" ht="16.5" thickTop="1" thickBot="1" x14ac:dyDescent="0.3">
      <c r="A107" s="43" t="s">
        <v>30</v>
      </c>
      <c r="B107" s="43" t="s">
        <v>34</v>
      </c>
      <c r="C107" s="34" t="s">
        <v>47</v>
      </c>
      <c r="D107" s="34" t="s">
        <v>66</v>
      </c>
      <c r="E107" s="43" t="s">
        <v>34</v>
      </c>
      <c r="F107" s="34" t="s">
        <v>47</v>
      </c>
      <c r="G107" s="162" t="s">
        <v>34</v>
      </c>
      <c r="H107" s="34"/>
      <c r="I107" s="34"/>
      <c r="J107" s="40" t="s">
        <v>177</v>
      </c>
      <c r="K107" s="53"/>
      <c r="L107" s="53"/>
      <c r="M107" s="53"/>
      <c r="N107" s="53">
        <f t="shared" si="53"/>
        <v>0</v>
      </c>
      <c r="O107" s="53"/>
      <c r="P107" s="53"/>
      <c r="Q107" s="53"/>
      <c r="R107" s="53"/>
      <c r="S107" s="53"/>
      <c r="T107" s="53"/>
      <c r="U107" s="47">
        <v>0</v>
      </c>
      <c r="V107" s="162"/>
      <c r="W107" s="43"/>
      <c r="X107" s="43"/>
      <c r="Y107" s="14"/>
    </row>
    <row r="108" spans="1:25" ht="16.5" thickTop="1" thickBot="1" x14ac:dyDescent="0.3">
      <c r="A108" s="43" t="s">
        <v>30</v>
      </c>
      <c r="B108" s="43" t="s">
        <v>34</v>
      </c>
      <c r="C108" s="34" t="s">
        <v>47</v>
      </c>
      <c r="D108" s="34" t="s">
        <v>66</v>
      </c>
      <c r="E108" s="43" t="s">
        <v>34</v>
      </c>
      <c r="F108" s="34" t="s">
        <v>47</v>
      </c>
      <c r="G108" s="162" t="s">
        <v>47</v>
      </c>
      <c r="H108" s="34"/>
      <c r="I108" s="34"/>
      <c r="J108" s="40" t="s">
        <v>178</v>
      </c>
      <c r="K108" s="53"/>
      <c r="L108" s="53"/>
      <c r="M108" s="53"/>
      <c r="N108" s="53">
        <f t="shared" si="53"/>
        <v>0</v>
      </c>
      <c r="O108" s="53"/>
      <c r="P108" s="53"/>
      <c r="Q108" s="53"/>
      <c r="R108" s="53"/>
      <c r="S108" s="53"/>
      <c r="T108" s="53"/>
      <c r="U108" s="47">
        <v>0</v>
      </c>
      <c r="V108" s="162"/>
      <c r="W108" s="43"/>
      <c r="X108" s="43"/>
      <c r="Y108" s="14"/>
    </row>
    <row r="109" spans="1:25" s="39" customFormat="1" ht="16.5" thickTop="1" thickBot="1" x14ac:dyDescent="0.3">
      <c r="A109" s="38" t="s">
        <v>30</v>
      </c>
      <c r="B109" s="38" t="s">
        <v>34</v>
      </c>
      <c r="C109" s="162" t="s">
        <v>47</v>
      </c>
      <c r="D109" s="162" t="s">
        <v>66</v>
      </c>
      <c r="E109" s="162" t="s">
        <v>47</v>
      </c>
      <c r="F109" s="162"/>
      <c r="G109" s="162"/>
      <c r="H109" s="34"/>
      <c r="I109" s="34"/>
      <c r="J109" s="35" t="s">
        <v>179</v>
      </c>
      <c r="K109" s="48">
        <f>+K110+K113+K116+K119</f>
        <v>0</v>
      </c>
      <c r="L109" s="48">
        <f>+L110+L113+L116+L119</f>
        <v>0</v>
      </c>
      <c r="M109" s="48">
        <f>+M110+M113+M116+M119</f>
        <v>0</v>
      </c>
      <c r="N109" s="48">
        <f t="shared" si="53"/>
        <v>0</v>
      </c>
      <c r="O109" s="48">
        <f t="shared" ref="O109:T109" si="56">+O110+O113+O116+O119</f>
        <v>0</v>
      </c>
      <c r="P109" s="48">
        <f t="shared" si="56"/>
        <v>0</v>
      </c>
      <c r="Q109" s="48">
        <f t="shared" si="56"/>
        <v>0</v>
      </c>
      <c r="R109" s="48">
        <f t="shared" si="56"/>
        <v>0</v>
      </c>
      <c r="S109" s="48">
        <f>+S110+S113+S116+S119</f>
        <v>0</v>
      </c>
      <c r="T109" s="48">
        <f t="shared" si="56"/>
        <v>0</v>
      </c>
      <c r="U109" s="47">
        <v>0</v>
      </c>
      <c r="V109" s="162"/>
      <c r="W109" s="38" t="s">
        <v>180</v>
      </c>
      <c r="X109" s="38"/>
      <c r="Y109" s="14" t="s">
        <v>33</v>
      </c>
    </row>
    <row r="110" spans="1:25" ht="16.5" thickTop="1" thickBot="1" x14ac:dyDescent="0.3">
      <c r="A110" s="34" t="s">
        <v>30</v>
      </c>
      <c r="B110" s="43" t="s">
        <v>34</v>
      </c>
      <c r="C110" s="34" t="s">
        <v>47</v>
      </c>
      <c r="D110" s="34" t="s">
        <v>66</v>
      </c>
      <c r="E110" s="34" t="s">
        <v>47</v>
      </c>
      <c r="F110" s="162" t="s">
        <v>34</v>
      </c>
      <c r="G110" s="34"/>
      <c r="H110" s="34"/>
      <c r="I110" s="34"/>
      <c r="J110" s="35" t="s">
        <v>181</v>
      </c>
      <c r="K110" s="52">
        <f t="shared" ref="K110:T110" si="57">+K111+K112</f>
        <v>0</v>
      </c>
      <c r="L110" s="52">
        <f>+L111+L112</f>
        <v>0</v>
      </c>
      <c r="M110" s="52">
        <f>+M111+M112</f>
        <v>0</v>
      </c>
      <c r="N110" s="52">
        <f t="shared" si="53"/>
        <v>0</v>
      </c>
      <c r="O110" s="52">
        <f t="shared" si="57"/>
        <v>0</v>
      </c>
      <c r="P110" s="52">
        <f t="shared" si="57"/>
        <v>0</v>
      </c>
      <c r="Q110" s="52">
        <f t="shared" si="57"/>
        <v>0</v>
      </c>
      <c r="R110" s="52">
        <f t="shared" si="57"/>
        <v>0</v>
      </c>
      <c r="S110" s="52">
        <f t="shared" si="57"/>
        <v>0</v>
      </c>
      <c r="T110" s="52">
        <f t="shared" si="57"/>
        <v>0</v>
      </c>
      <c r="U110" s="47">
        <v>0</v>
      </c>
      <c r="V110" s="162"/>
      <c r="W110" s="43" t="s">
        <v>182</v>
      </c>
      <c r="X110" s="43" t="s">
        <v>183</v>
      </c>
      <c r="Y110" s="14" t="s">
        <v>33</v>
      </c>
    </row>
    <row r="111" spans="1:25" ht="16.5" thickTop="1" thickBot="1" x14ac:dyDescent="0.3">
      <c r="A111" s="43" t="s">
        <v>30</v>
      </c>
      <c r="B111" s="43" t="s">
        <v>34</v>
      </c>
      <c r="C111" s="34" t="s">
        <v>47</v>
      </c>
      <c r="D111" s="34" t="s">
        <v>66</v>
      </c>
      <c r="E111" s="34" t="s">
        <v>47</v>
      </c>
      <c r="F111" s="34" t="s">
        <v>34</v>
      </c>
      <c r="G111" s="162" t="s">
        <v>34</v>
      </c>
      <c r="H111" s="34"/>
      <c r="I111" s="34"/>
      <c r="J111" s="40" t="s">
        <v>184</v>
      </c>
      <c r="K111" s="53"/>
      <c r="L111" s="53"/>
      <c r="M111" s="53"/>
      <c r="N111" s="53">
        <f t="shared" si="53"/>
        <v>0</v>
      </c>
      <c r="O111" s="53"/>
      <c r="P111" s="53"/>
      <c r="Q111" s="53"/>
      <c r="R111" s="53"/>
      <c r="S111" s="53"/>
      <c r="T111" s="53"/>
      <c r="U111" s="47">
        <v>0</v>
      </c>
      <c r="V111" s="162"/>
      <c r="W111" s="43"/>
      <c r="X111" s="43"/>
      <c r="Y111" s="14" t="s">
        <v>33</v>
      </c>
    </row>
    <row r="112" spans="1:25" ht="16.5" thickTop="1" thickBot="1" x14ac:dyDescent="0.3">
      <c r="A112" s="43" t="s">
        <v>30</v>
      </c>
      <c r="B112" s="43" t="s">
        <v>34</v>
      </c>
      <c r="C112" s="34" t="s">
        <v>47</v>
      </c>
      <c r="D112" s="34" t="s">
        <v>66</v>
      </c>
      <c r="E112" s="34" t="s">
        <v>47</v>
      </c>
      <c r="F112" s="34" t="s">
        <v>34</v>
      </c>
      <c r="G112" s="162" t="s">
        <v>47</v>
      </c>
      <c r="H112" s="34"/>
      <c r="I112" s="34"/>
      <c r="J112" s="40" t="s">
        <v>185</v>
      </c>
      <c r="K112" s="53"/>
      <c r="L112" s="53"/>
      <c r="M112" s="53"/>
      <c r="N112" s="53">
        <f t="shared" si="53"/>
        <v>0</v>
      </c>
      <c r="O112" s="53"/>
      <c r="P112" s="53"/>
      <c r="Q112" s="53"/>
      <c r="R112" s="53"/>
      <c r="S112" s="53"/>
      <c r="T112" s="53"/>
      <c r="U112" s="47">
        <v>0</v>
      </c>
      <c r="V112" s="162"/>
      <c r="W112" s="43"/>
      <c r="X112" s="43"/>
      <c r="Y112" s="14" t="s">
        <v>33</v>
      </c>
    </row>
    <row r="113" spans="1:25" ht="16.5" thickTop="1" thickBot="1" x14ac:dyDescent="0.3">
      <c r="A113" s="43" t="s">
        <v>30</v>
      </c>
      <c r="B113" s="43" t="s">
        <v>34</v>
      </c>
      <c r="C113" s="34" t="s">
        <v>47</v>
      </c>
      <c r="D113" s="34" t="s">
        <v>66</v>
      </c>
      <c r="E113" s="34" t="s">
        <v>47</v>
      </c>
      <c r="F113" s="162" t="s">
        <v>47</v>
      </c>
      <c r="G113" s="34"/>
      <c r="H113" s="34"/>
      <c r="I113" s="34"/>
      <c r="J113" s="35" t="s">
        <v>186</v>
      </c>
      <c r="K113" s="52">
        <f t="shared" ref="K113:T113" si="58">+K114+K115</f>
        <v>0</v>
      </c>
      <c r="L113" s="52">
        <f>+L114+L115</f>
        <v>0</v>
      </c>
      <c r="M113" s="52">
        <f>+M114+M115</f>
        <v>0</v>
      </c>
      <c r="N113" s="52">
        <f t="shared" si="53"/>
        <v>0</v>
      </c>
      <c r="O113" s="52">
        <f t="shared" si="58"/>
        <v>0</v>
      </c>
      <c r="P113" s="52">
        <f t="shared" si="58"/>
        <v>0</v>
      </c>
      <c r="Q113" s="52">
        <f t="shared" si="58"/>
        <v>0</v>
      </c>
      <c r="R113" s="52">
        <f t="shared" si="58"/>
        <v>0</v>
      </c>
      <c r="S113" s="52">
        <f t="shared" si="58"/>
        <v>0</v>
      </c>
      <c r="T113" s="52">
        <f t="shared" si="58"/>
        <v>0</v>
      </c>
      <c r="U113" s="47">
        <v>0</v>
      </c>
      <c r="V113" s="162"/>
      <c r="W113" s="43"/>
      <c r="X113" s="43"/>
      <c r="Y113" s="14" t="s">
        <v>33</v>
      </c>
    </row>
    <row r="114" spans="1:25" ht="16.5" thickTop="1" thickBot="1" x14ac:dyDescent="0.3">
      <c r="A114" s="43" t="s">
        <v>30</v>
      </c>
      <c r="B114" s="43" t="s">
        <v>34</v>
      </c>
      <c r="C114" s="34" t="s">
        <v>47</v>
      </c>
      <c r="D114" s="34" t="s">
        <v>66</v>
      </c>
      <c r="E114" s="34" t="s">
        <v>47</v>
      </c>
      <c r="F114" s="34" t="s">
        <v>47</v>
      </c>
      <c r="G114" s="162" t="s">
        <v>34</v>
      </c>
      <c r="H114" s="34"/>
      <c r="I114" s="34"/>
      <c r="J114" s="40" t="s">
        <v>187</v>
      </c>
      <c r="K114" s="53"/>
      <c r="L114" s="53"/>
      <c r="M114" s="53"/>
      <c r="N114" s="53">
        <f t="shared" si="53"/>
        <v>0</v>
      </c>
      <c r="O114" s="53"/>
      <c r="P114" s="53"/>
      <c r="Q114" s="53"/>
      <c r="R114" s="53"/>
      <c r="S114" s="53"/>
      <c r="T114" s="53"/>
      <c r="U114" s="47">
        <v>0</v>
      </c>
      <c r="V114" s="162"/>
      <c r="W114" s="43"/>
      <c r="X114" s="43"/>
      <c r="Y114" s="14" t="s">
        <v>33</v>
      </c>
    </row>
    <row r="115" spans="1:25" ht="16.5" thickTop="1" thickBot="1" x14ac:dyDescent="0.3">
      <c r="A115" s="43" t="s">
        <v>30</v>
      </c>
      <c r="B115" s="43" t="s">
        <v>34</v>
      </c>
      <c r="C115" s="34" t="s">
        <v>47</v>
      </c>
      <c r="D115" s="34" t="s">
        <v>66</v>
      </c>
      <c r="E115" s="34" t="s">
        <v>47</v>
      </c>
      <c r="F115" s="34" t="s">
        <v>47</v>
      </c>
      <c r="G115" s="162" t="s">
        <v>47</v>
      </c>
      <c r="H115" s="34"/>
      <c r="I115" s="34"/>
      <c r="J115" s="40" t="s">
        <v>188</v>
      </c>
      <c r="K115" s="53"/>
      <c r="L115" s="53"/>
      <c r="M115" s="53"/>
      <c r="N115" s="53">
        <f t="shared" si="53"/>
        <v>0</v>
      </c>
      <c r="O115" s="53"/>
      <c r="P115" s="53"/>
      <c r="Q115" s="53"/>
      <c r="R115" s="53"/>
      <c r="S115" s="53"/>
      <c r="T115" s="53"/>
      <c r="U115" s="47">
        <v>0</v>
      </c>
      <c r="V115" s="162"/>
      <c r="W115" s="43"/>
      <c r="X115" s="43"/>
      <c r="Y115" s="14" t="s">
        <v>33</v>
      </c>
    </row>
    <row r="116" spans="1:25" ht="16.5" thickTop="1" thickBot="1" x14ac:dyDescent="0.3">
      <c r="A116" s="43" t="s">
        <v>30</v>
      </c>
      <c r="B116" s="43" t="s">
        <v>34</v>
      </c>
      <c r="C116" s="34" t="s">
        <v>47</v>
      </c>
      <c r="D116" s="34" t="s">
        <v>66</v>
      </c>
      <c r="E116" s="34" t="s">
        <v>47</v>
      </c>
      <c r="F116" s="162" t="s">
        <v>62</v>
      </c>
      <c r="G116" s="34"/>
      <c r="H116" s="34"/>
      <c r="I116" s="34"/>
      <c r="J116" s="35" t="s">
        <v>189</v>
      </c>
      <c r="K116" s="52">
        <f t="shared" ref="K116:T116" si="59">+K117+K118</f>
        <v>0</v>
      </c>
      <c r="L116" s="52">
        <f>+L117+L118</f>
        <v>0</v>
      </c>
      <c r="M116" s="52">
        <f>+M117+M118</f>
        <v>0</v>
      </c>
      <c r="N116" s="52">
        <f t="shared" si="53"/>
        <v>0</v>
      </c>
      <c r="O116" s="52">
        <f t="shared" si="59"/>
        <v>0</v>
      </c>
      <c r="P116" s="52">
        <f t="shared" si="59"/>
        <v>0</v>
      </c>
      <c r="Q116" s="52">
        <f t="shared" si="59"/>
        <v>0</v>
      </c>
      <c r="R116" s="52">
        <f t="shared" si="59"/>
        <v>0</v>
      </c>
      <c r="S116" s="52">
        <f t="shared" si="59"/>
        <v>0</v>
      </c>
      <c r="T116" s="52">
        <f t="shared" si="59"/>
        <v>0</v>
      </c>
      <c r="U116" s="47">
        <v>0</v>
      </c>
      <c r="V116" s="162"/>
      <c r="W116" s="43"/>
      <c r="X116" s="43"/>
      <c r="Y116" s="14" t="s">
        <v>33</v>
      </c>
    </row>
    <row r="117" spans="1:25" ht="16.5" thickTop="1" thickBot="1" x14ac:dyDescent="0.3">
      <c r="A117" s="43" t="s">
        <v>30</v>
      </c>
      <c r="B117" s="43" t="s">
        <v>34</v>
      </c>
      <c r="C117" s="34" t="s">
        <v>47</v>
      </c>
      <c r="D117" s="34" t="s">
        <v>66</v>
      </c>
      <c r="E117" s="34" t="s">
        <v>47</v>
      </c>
      <c r="F117" s="34" t="s">
        <v>62</v>
      </c>
      <c r="G117" s="162" t="s">
        <v>34</v>
      </c>
      <c r="H117" s="34"/>
      <c r="I117" s="34"/>
      <c r="J117" s="40" t="s">
        <v>190</v>
      </c>
      <c r="K117" s="53"/>
      <c r="L117" s="53"/>
      <c r="M117" s="53"/>
      <c r="N117" s="53">
        <f t="shared" si="53"/>
        <v>0</v>
      </c>
      <c r="O117" s="53"/>
      <c r="P117" s="53"/>
      <c r="Q117" s="53"/>
      <c r="R117" s="53"/>
      <c r="S117" s="53"/>
      <c r="T117" s="53"/>
      <c r="U117" s="47">
        <v>0</v>
      </c>
      <c r="V117" s="162"/>
      <c r="W117" s="43"/>
      <c r="X117" s="43"/>
      <c r="Y117" s="14" t="s">
        <v>33</v>
      </c>
    </row>
    <row r="118" spans="1:25" ht="16.5" thickTop="1" thickBot="1" x14ac:dyDescent="0.3">
      <c r="A118" s="43" t="s">
        <v>30</v>
      </c>
      <c r="B118" s="43" t="s">
        <v>34</v>
      </c>
      <c r="C118" s="34" t="s">
        <v>47</v>
      </c>
      <c r="D118" s="34" t="s">
        <v>66</v>
      </c>
      <c r="E118" s="34" t="s">
        <v>47</v>
      </c>
      <c r="F118" s="34" t="s">
        <v>62</v>
      </c>
      <c r="G118" s="162" t="s">
        <v>47</v>
      </c>
      <c r="H118" s="34"/>
      <c r="I118" s="34"/>
      <c r="J118" s="40" t="s">
        <v>191</v>
      </c>
      <c r="K118" s="53"/>
      <c r="L118" s="53"/>
      <c r="M118" s="53"/>
      <c r="N118" s="53">
        <f t="shared" si="53"/>
        <v>0</v>
      </c>
      <c r="O118" s="53"/>
      <c r="P118" s="53"/>
      <c r="Q118" s="53"/>
      <c r="R118" s="53"/>
      <c r="S118" s="53"/>
      <c r="T118" s="53"/>
      <c r="U118" s="47">
        <v>0</v>
      </c>
      <c r="V118" s="162"/>
      <c r="W118" s="43"/>
      <c r="X118" s="43"/>
      <c r="Y118" s="14" t="s">
        <v>33</v>
      </c>
    </row>
    <row r="119" spans="1:25" ht="16.5" thickTop="1" thickBot="1" x14ac:dyDescent="0.3">
      <c r="A119" s="43" t="s">
        <v>30</v>
      </c>
      <c r="B119" s="43" t="s">
        <v>34</v>
      </c>
      <c r="C119" s="34" t="s">
        <v>47</v>
      </c>
      <c r="D119" s="34" t="s">
        <v>66</v>
      </c>
      <c r="E119" s="34" t="s">
        <v>47</v>
      </c>
      <c r="F119" s="162" t="s">
        <v>66</v>
      </c>
      <c r="G119" s="34"/>
      <c r="H119" s="34"/>
      <c r="I119" s="34"/>
      <c r="J119" s="35" t="s">
        <v>192</v>
      </c>
      <c r="K119" s="52">
        <f t="shared" ref="K119:T119" si="60">+K120+K121</f>
        <v>0</v>
      </c>
      <c r="L119" s="52">
        <f>+L120+L121</f>
        <v>0</v>
      </c>
      <c r="M119" s="52">
        <f>+M120+M121</f>
        <v>0</v>
      </c>
      <c r="N119" s="52">
        <f t="shared" si="53"/>
        <v>0</v>
      </c>
      <c r="O119" s="52">
        <f t="shared" si="60"/>
        <v>0</v>
      </c>
      <c r="P119" s="52">
        <f t="shared" si="60"/>
        <v>0</v>
      </c>
      <c r="Q119" s="52">
        <f t="shared" si="60"/>
        <v>0</v>
      </c>
      <c r="R119" s="52">
        <f t="shared" si="60"/>
        <v>0</v>
      </c>
      <c r="S119" s="52">
        <f t="shared" si="60"/>
        <v>0</v>
      </c>
      <c r="T119" s="52">
        <f t="shared" si="60"/>
        <v>0</v>
      </c>
      <c r="U119" s="47">
        <v>0</v>
      </c>
      <c r="V119" s="162"/>
      <c r="W119" s="43"/>
      <c r="X119" s="43"/>
      <c r="Y119" s="14" t="s">
        <v>33</v>
      </c>
    </row>
    <row r="120" spans="1:25" ht="16.5" thickTop="1" thickBot="1" x14ac:dyDescent="0.3">
      <c r="A120" s="43" t="s">
        <v>30</v>
      </c>
      <c r="B120" s="43" t="s">
        <v>34</v>
      </c>
      <c r="C120" s="34" t="s">
        <v>47</v>
      </c>
      <c r="D120" s="34" t="s">
        <v>66</v>
      </c>
      <c r="E120" s="34" t="s">
        <v>47</v>
      </c>
      <c r="F120" s="34" t="s">
        <v>66</v>
      </c>
      <c r="G120" s="162" t="s">
        <v>34</v>
      </c>
      <c r="H120" s="34"/>
      <c r="I120" s="34"/>
      <c r="J120" s="40" t="s">
        <v>193</v>
      </c>
      <c r="K120" s="53"/>
      <c r="L120" s="53"/>
      <c r="M120" s="53"/>
      <c r="N120" s="53">
        <f t="shared" si="53"/>
        <v>0</v>
      </c>
      <c r="O120" s="53"/>
      <c r="P120" s="53"/>
      <c r="Q120" s="53"/>
      <c r="R120" s="53"/>
      <c r="S120" s="53"/>
      <c r="T120" s="53"/>
      <c r="U120" s="47">
        <v>0</v>
      </c>
      <c r="V120" s="162"/>
      <c r="W120" s="43"/>
      <c r="X120" s="43"/>
      <c r="Y120" s="14" t="s">
        <v>33</v>
      </c>
    </row>
    <row r="121" spans="1:25" ht="16.5" thickTop="1" thickBot="1" x14ac:dyDescent="0.3">
      <c r="A121" s="43" t="s">
        <v>30</v>
      </c>
      <c r="B121" s="43" t="s">
        <v>34</v>
      </c>
      <c r="C121" s="34" t="s">
        <v>47</v>
      </c>
      <c r="D121" s="34" t="s">
        <v>66</v>
      </c>
      <c r="E121" s="34" t="s">
        <v>47</v>
      </c>
      <c r="F121" s="34" t="s">
        <v>66</v>
      </c>
      <c r="G121" s="162" t="s">
        <v>47</v>
      </c>
      <c r="H121" s="34"/>
      <c r="I121" s="34"/>
      <c r="J121" s="40" t="s">
        <v>194</v>
      </c>
      <c r="K121" s="53"/>
      <c r="L121" s="53"/>
      <c r="M121" s="53"/>
      <c r="N121" s="53">
        <f t="shared" si="53"/>
        <v>0</v>
      </c>
      <c r="O121" s="53"/>
      <c r="P121" s="53"/>
      <c r="Q121" s="53"/>
      <c r="R121" s="53"/>
      <c r="S121" s="53"/>
      <c r="T121" s="53"/>
      <c r="U121" s="47">
        <v>0</v>
      </c>
      <c r="V121" s="162"/>
      <c r="W121" s="43"/>
      <c r="X121" s="43"/>
      <c r="Y121" s="14" t="s">
        <v>33</v>
      </c>
    </row>
    <row r="122" spans="1:25" s="39" customFormat="1" ht="22.5" customHeight="1" thickTop="1" thickBot="1" x14ac:dyDescent="0.3">
      <c r="A122" s="27" t="s">
        <v>30</v>
      </c>
      <c r="B122" s="28" t="s">
        <v>34</v>
      </c>
      <c r="C122" s="28" t="s">
        <v>47</v>
      </c>
      <c r="D122" s="28" t="s">
        <v>114</v>
      </c>
      <c r="E122" s="28"/>
      <c r="F122" s="28"/>
      <c r="G122" s="28"/>
      <c r="H122" s="29"/>
      <c r="I122" s="29"/>
      <c r="J122" s="30" t="s">
        <v>195</v>
      </c>
      <c r="K122" s="51">
        <f>+K123</f>
        <v>4265756404</v>
      </c>
      <c r="L122" s="51">
        <f t="shared" ref="L122:T122" si="61">+L123</f>
        <v>0</v>
      </c>
      <c r="M122" s="51">
        <f t="shared" si="61"/>
        <v>0</v>
      </c>
      <c r="N122" s="51">
        <f>+N123</f>
        <v>4265756404</v>
      </c>
      <c r="O122" s="51">
        <f>+O123</f>
        <v>3514581376.1900001</v>
      </c>
      <c r="P122" s="51">
        <f t="shared" si="61"/>
        <v>9782801049.2700005</v>
      </c>
      <c r="Q122" s="51">
        <f t="shared" si="61"/>
        <v>0</v>
      </c>
      <c r="R122" s="51">
        <f t="shared" si="61"/>
        <v>0</v>
      </c>
      <c r="S122" s="51">
        <v>0</v>
      </c>
      <c r="T122" s="51">
        <f t="shared" si="61"/>
        <v>11940988517.460001</v>
      </c>
      <c r="U122" s="20" t="e">
        <f t="shared" ref="U122" si="62">T122/S122</f>
        <v>#DIV/0!</v>
      </c>
      <c r="V122" s="28"/>
      <c r="W122" s="28"/>
      <c r="X122" s="28"/>
      <c r="Y122" s="14" t="s">
        <v>33</v>
      </c>
    </row>
    <row r="123" spans="1:25" s="39" customFormat="1" ht="22.5" customHeight="1" thickTop="1" thickBot="1" x14ac:dyDescent="0.3">
      <c r="A123" s="38" t="s">
        <v>30</v>
      </c>
      <c r="B123" s="38" t="s">
        <v>34</v>
      </c>
      <c r="C123" s="162" t="s">
        <v>47</v>
      </c>
      <c r="D123" s="162" t="s">
        <v>114</v>
      </c>
      <c r="E123" s="162" t="s">
        <v>34</v>
      </c>
      <c r="F123" s="162"/>
      <c r="G123" s="162"/>
      <c r="H123" s="34"/>
      <c r="I123" s="34"/>
      <c r="J123" s="35" t="s">
        <v>196</v>
      </c>
      <c r="K123" s="52">
        <f>+K124+K130+K136+K137</f>
        <v>4265756404</v>
      </c>
      <c r="L123" s="52">
        <f t="shared" ref="L123:T123" si="63">+L124+L130+L136+L137</f>
        <v>0</v>
      </c>
      <c r="M123" s="52">
        <f t="shared" si="63"/>
        <v>0</v>
      </c>
      <c r="N123" s="52">
        <f>+N124+N130+N136+N137</f>
        <v>4265756404</v>
      </c>
      <c r="O123" s="52">
        <f>+O124+O130+O136+O137</f>
        <v>3514581376.1900001</v>
      </c>
      <c r="P123" s="52">
        <f t="shared" si="63"/>
        <v>9782801049.2700005</v>
      </c>
      <c r="Q123" s="52">
        <f t="shared" si="63"/>
        <v>0</v>
      </c>
      <c r="R123" s="52">
        <f t="shared" si="63"/>
        <v>0</v>
      </c>
      <c r="S123" s="52">
        <f t="shared" si="63"/>
        <v>11940988517.460001</v>
      </c>
      <c r="T123" s="52">
        <f t="shared" si="63"/>
        <v>11940988517.460001</v>
      </c>
      <c r="U123" s="45">
        <f t="shared" si="44"/>
        <v>1</v>
      </c>
      <c r="V123" s="162"/>
      <c r="W123" s="38" t="s">
        <v>197</v>
      </c>
      <c r="X123" s="38"/>
      <c r="Y123" s="14" t="s">
        <v>33</v>
      </c>
    </row>
    <row r="124" spans="1:25" ht="22.5" customHeight="1" thickTop="1" thickBot="1" x14ac:dyDescent="0.3">
      <c r="A124" s="43" t="s">
        <v>30</v>
      </c>
      <c r="B124" s="162" t="s">
        <v>34</v>
      </c>
      <c r="C124" s="162" t="s">
        <v>47</v>
      </c>
      <c r="D124" s="162" t="s">
        <v>114</v>
      </c>
      <c r="E124" s="162" t="s">
        <v>34</v>
      </c>
      <c r="F124" s="162" t="s">
        <v>34</v>
      </c>
      <c r="G124" s="162"/>
      <c r="H124" s="34"/>
      <c r="I124" s="34"/>
      <c r="J124" s="35" t="s">
        <v>198</v>
      </c>
      <c r="K124" s="52">
        <f>+K125+K129</f>
        <v>2820046000</v>
      </c>
      <c r="L124" s="52">
        <f t="shared" ref="L124:T124" si="64">+L125+L129</f>
        <v>0</v>
      </c>
      <c r="M124" s="52">
        <f t="shared" si="64"/>
        <v>0</v>
      </c>
      <c r="N124" s="52">
        <f>+N125+N129</f>
        <v>2820046000</v>
      </c>
      <c r="O124" s="52">
        <f>+O125+O129</f>
        <v>2820046000</v>
      </c>
      <c r="P124" s="52">
        <f t="shared" si="64"/>
        <v>0</v>
      </c>
      <c r="Q124" s="52">
        <f t="shared" si="64"/>
        <v>0</v>
      </c>
      <c r="R124" s="52">
        <f t="shared" si="64"/>
        <v>0</v>
      </c>
      <c r="S124" s="52">
        <f t="shared" si="64"/>
        <v>2766241846</v>
      </c>
      <c r="T124" s="52">
        <f t="shared" si="64"/>
        <v>2766241846</v>
      </c>
      <c r="U124" s="52">
        <f t="shared" si="44"/>
        <v>1</v>
      </c>
      <c r="V124" s="162"/>
      <c r="W124" s="162" t="s">
        <v>199</v>
      </c>
      <c r="X124" s="162"/>
      <c r="Y124" s="14" t="s">
        <v>33</v>
      </c>
    </row>
    <row r="125" spans="1:25" ht="22.5" customHeight="1" thickTop="1" thickBot="1" x14ac:dyDescent="0.3">
      <c r="A125" s="43" t="s">
        <v>30</v>
      </c>
      <c r="B125" s="43" t="s">
        <v>34</v>
      </c>
      <c r="C125" s="34" t="s">
        <v>47</v>
      </c>
      <c r="D125" s="34" t="s">
        <v>114</v>
      </c>
      <c r="E125" s="43" t="s">
        <v>34</v>
      </c>
      <c r="F125" s="34" t="s">
        <v>34</v>
      </c>
      <c r="G125" s="34" t="s">
        <v>34</v>
      </c>
      <c r="H125" s="34"/>
      <c r="I125" s="34"/>
      <c r="J125" s="35" t="s">
        <v>200</v>
      </c>
      <c r="K125" s="48">
        <f t="shared" ref="K125:T125" si="65">+K126+K127+K128</f>
        <v>2820046000</v>
      </c>
      <c r="L125" s="48">
        <f t="shared" si="65"/>
        <v>0</v>
      </c>
      <c r="M125" s="48">
        <f t="shared" si="65"/>
        <v>0</v>
      </c>
      <c r="N125" s="48">
        <f t="shared" si="65"/>
        <v>2820046000</v>
      </c>
      <c r="O125" s="48">
        <f t="shared" si="65"/>
        <v>2820046000</v>
      </c>
      <c r="P125" s="48">
        <f t="shared" si="65"/>
        <v>0</v>
      </c>
      <c r="Q125" s="48">
        <f t="shared" si="65"/>
        <v>0</v>
      </c>
      <c r="R125" s="48">
        <f t="shared" si="65"/>
        <v>0</v>
      </c>
      <c r="S125" s="48">
        <f t="shared" si="65"/>
        <v>2766241846</v>
      </c>
      <c r="T125" s="48">
        <f t="shared" si="65"/>
        <v>2766241846</v>
      </c>
      <c r="U125" s="37">
        <f t="shared" si="44"/>
        <v>1</v>
      </c>
      <c r="V125" s="162"/>
      <c r="W125" s="43"/>
      <c r="X125" s="43"/>
      <c r="Y125" s="14" t="s">
        <v>33</v>
      </c>
    </row>
    <row r="126" spans="1:25" ht="22.5" customHeight="1" thickTop="1" thickBot="1" x14ac:dyDescent="0.3">
      <c r="A126" s="43" t="s">
        <v>30</v>
      </c>
      <c r="B126" s="43" t="s">
        <v>34</v>
      </c>
      <c r="C126" s="34" t="s">
        <v>47</v>
      </c>
      <c r="D126" s="34" t="s">
        <v>114</v>
      </c>
      <c r="E126" s="43" t="s">
        <v>34</v>
      </c>
      <c r="F126" s="34" t="s">
        <v>34</v>
      </c>
      <c r="G126" s="34" t="s">
        <v>34</v>
      </c>
      <c r="H126" s="34" t="s">
        <v>34</v>
      </c>
      <c r="I126" s="34"/>
      <c r="J126" s="40" t="s">
        <v>201</v>
      </c>
      <c r="K126" s="49">
        <v>2765992000</v>
      </c>
      <c r="L126" s="49">
        <v>0</v>
      </c>
      <c r="M126" s="49"/>
      <c r="N126" s="49">
        <f t="shared" ref="N126:N150" si="66">K126+L126-M126</f>
        <v>2765992000</v>
      </c>
      <c r="O126" s="49">
        <f>N126</f>
        <v>2765992000</v>
      </c>
      <c r="P126" s="49">
        <v>0</v>
      </c>
      <c r="Q126" s="49">
        <v>0</v>
      </c>
      <c r="R126" s="49">
        <v>0</v>
      </c>
      <c r="S126" s="49">
        <v>2712187792</v>
      </c>
      <c r="T126" s="49">
        <v>2712187792</v>
      </c>
      <c r="U126" s="37">
        <f t="shared" si="44"/>
        <v>1</v>
      </c>
      <c r="V126" s="162"/>
      <c r="W126" s="43"/>
      <c r="X126" s="43"/>
      <c r="Y126" s="14" t="s">
        <v>33</v>
      </c>
    </row>
    <row r="127" spans="1:25" ht="22.5" customHeight="1" thickTop="1" thickBot="1" x14ac:dyDescent="0.3">
      <c r="A127" s="43" t="s">
        <v>30</v>
      </c>
      <c r="B127" s="43" t="s">
        <v>34</v>
      </c>
      <c r="C127" s="34" t="s">
        <v>47</v>
      </c>
      <c r="D127" s="34" t="s">
        <v>114</v>
      </c>
      <c r="E127" s="43" t="s">
        <v>34</v>
      </c>
      <c r="F127" s="34" t="s">
        <v>34</v>
      </c>
      <c r="G127" s="34" t="s">
        <v>34</v>
      </c>
      <c r="H127" s="34" t="s">
        <v>47</v>
      </c>
      <c r="I127" s="34"/>
      <c r="J127" s="40" t="s">
        <v>202</v>
      </c>
      <c r="K127" s="49">
        <v>54054000</v>
      </c>
      <c r="L127" s="49">
        <v>0</v>
      </c>
      <c r="M127" s="49"/>
      <c r="N127" s="49">
        <f t="shared" si="66"/>
        <v>54054000</v>
      </c>
      <c r="O127" s="49">
        <f>N127</f>
        <v>54054000</v>
      </c>
      <c r="P127" s="49">
        <v>0</v>
      </c>
      <c r="Q127" s="49">
        <v>0</v>
      </c>
      <c r="R127" s="49">
        <v>0</v>
      </c>
      <c r="S127" s="49">
        <v>54054054</v>
      </c>
      <c r="T127" s="49">
        <v>54054054</v>
      </c>
      <c r="U127" s="37">
        <f t="shared" si="44"/>
        <v>1</v>
      </c>
      <c r="V127" s="162"/>
      <c r="W127" s="43"/>
      <c r="X127" s="43"/>
      <c r="Y127" s="14" t="s">
        <v>33</v>
      </c>
    </row>
    <row r="128" spans="1:25" ht="22.5" customHeight="1" thickTop="1" thickBot="1" x14ac:dyDescent="0.3">
      <c r="A128" s="43" t="s">
        <v>30</v>
      </c>
      <c r="B128" s="43" t="s">
        <v>34</v>
      </c>
      <c r="C128" s="34" t="s">
        <v>47</v>
      </c>
      <c r="D128" s="34" t="s">
        <v>114</v>
      </c>
      <c r="E128" s="43" t="s">
        <v>34</v>
      </c>
      <c r="F128" s="34" t="s">
        <v>34</v>
      </c>
      <c r="G128" s="34" t="s">
        <v>34</v>
      </c>
      <c r="H128" s="34" t="s">
        <v>62</v>
      </c>
      <c r="I128" s="34"/>
      <c r="J128" s="40" t="s">
        <v>203</v>
      </c>
      <c r="K128" s="49">
        <v>0</v>
      </c>
      <c r="L128" s="49">
        <v>0</v>
      </c>
      <c r="M128" s="49">
        <v>0</v>
      </c>
      <c r="N128" s="49">
        <f t="shared" si="66"/>
        <v>0</v>
      </c>
      <c r="O128" s="49">
        <f>N128</f>
        <v>0</v>
      </c>
      <c r="P128" s="49">
        <v>0</v>
      </c>
      <c r="Q128" s="49">
        <v>0</v>
      </c>
      <c r="R128" s="49">
        <v>0</v>
      </c>
      <c r="S128" s="49">
        <v>0</v>
      </c>
      <c r="T128" s="49">
        <v>0</v>
      </c>
      <c r="U128" s="42">
        <v>0</v>
      </c>
      <c r="V128" s="162"/>
      <c r="W128" s="43"/>
      <c r="X128" s="43"/>
      <c r="Y128" s="14" t="s">
        <v>33</v>
      </c>
    </row>
    <row r="129" spans="1:25" ht="22.5" customHeight="1" thickTop="1" thickBot="1" x14ac:dyDescent="0.3">
      <c r="A129" s="43" t="s">
        <v>30</v>
      </c>
      <c r="B129" s="43" t="s">
        <v>34</v>
      </c>
      <c r="C129" s="34" t="s">
        <v>47</v>
      </c>
      <c r="D129" s="34" t="s">
        <v>114</v>
      </c>
      <c r="E129" s="43" t="s">
        <v>34</v>
      </c>
      <c r="F129" s="34" t="s">
        <v>34</v>
      </c>
      <c r="G129" s="34" t="s">
        <v>47</v>
      </c>
      <c r="H129" s="34"/>
      <c r="I129" s="34"/>
      <c r="J129" s="35" t="s">
        <v>204</v>
      </c>
      <c r="K129" s="48">
        <v>0</v>
      </c>
      <c r="L129" s="48">
        <v>0</v>
      </c>
      <c r="M129" s="48">
        <v>0</v>
      </c>
      <c r="N129" s="48">
        <f t="shared" si="66"/>
        <v>0</v>
      </c>
      <c r="O129" s="48">
        <v>0</v>
      </c>
      <c r="P129" s="48">
        <v>0</v>
      </c>
      <c r="Q129" s="48">
        <v>0</v>
      </c>
      <c r="R129" s="48">
        <v>0</v>
      </c>
      <c r="S129" s="48">
        <v>0</v>
      </c>
      <c r="T129" s="48">
        <v>0</v>
      </c>
      <c r="U129" s="42">
        <v>0</v>
      </c>
      <c r="V129" s="162"/>
      <c r="W129" s="43"/>
      <c r="X129" s="43"/>
      <c r="Y129" s="14" t="s">
        <v>33</v>
      </c>
    </row>
    <row r="130" spans="1:25" ht="22.5" customHeight="1" thickTop="1" thickBot="1" x14ac:dyDescent="0.3">
      <c r="A130" s="43" t="s">
        <v>30</v>
      </c>
      <c r="B130" s="43" t="s">
        <v>34</v>
      </c>
      <c r="C130" s="34" t="s">
        <v>47</v>
      </c>
      <c r="D130" s="34" t="s">
        <v>114</v>
      </c>
      <c r="E130" s="43" t="s">
        <v>34</v>
      </c>
      <c r="F130" s="34" t="s">
        <v>47</v>
      </c>
      <c r="G130" s="34"/>
      <c r="H130" s="34"/>
      <c r="I130" s="34"/>
      <c r="J130" s="35" t="s">
        <v>205</v>
      </c>
      <c r="K130" s="48">
        <f>+K131+K135</f>
        <v>1445710404</v>
      </c>
      <c r="L130" s="48">
        <f t="shared" ref="L130:T130" si="67">+L131+L135</f>
        <v>0</v>
      </c>
      <c r="M130" s="48">
        <f t="shared" si="67"/>
        <v>0</v>
      </c>
      <c r="N130" s="48">
        <f t="shared" si="66"/>
        <v>1445710404</v>
      </c>
      <c r="O130" s="48">
        <f t="shared" si="67"/>
        <v>173586096</v>
      </c>
      <c r="P130" s="48">
        <f t="shared" si="67"/>
        <v>1272124308</v>
      </c>
      <c r="Q130" s="48">
        <f t="shared" si="67"/>
        <v>0</v>
      </c>
      <c r="R130" s="48">
        <f t="shared" si="67"/>
        <v>0</v>
      </c>
      <c r="S130" s="48">
        <f t="shared" si="67"/>
        <v>143120650</v>
      </c>
      <c r="T130" s="48">
        <f t="shared" si="67"/>
        <v>143120650</v>
      </c>
      <c r="U130" s="42">
        <v>0</v>
      </c>
      <c r="V130" s="162"/>
      <c r="W130" s="43"/>
      <c r="X130" s="43"/>
      <c r="Y130" s="14"/>
    </row>
    <row r="131" spans="1:25" ht="22.5" customHeight="1" thickTop="1" thickBot="1" x14ac:dyDescent="0.3">
      <c r="A131" s="43" t="s">
        <v>30</v>
      </c>
      <c r="B131" s="43" t="s">
        <v>34</v>
      </c>
      <c r="C131" s="34" t="s">
        <v>47</v>
      </c>
      <c r="D131" s="34" t="s">
        <v>114</v>
      </c>
      <c r="E131" s="43" t="s">
        <v>34</v>
      </c>
      <c r="F131" s="34" t="s">
        <v>47</v>
      </c>
      <c r="G131" s="34" t="s">
        <v>34</v>
      </c>
      <c r="H131" s="34"/>
      <c r="I131" s="34"/>
      <c r="J131" s="35" t="s">
        <v>206</v>
      </c>
      <c r="K131" s="48">
        <f t="shared" ref="K131:T131" si="68">+K132+K133+K134</f>
        <v>173586096</v>
      </c>
      <c r="L131" s="48">
        <f t="shared" si="68"/>
        <v>0</v>
      </c>
      <c r="M131" s="48">
        <f t="shared" si="68"/>
        <v>0</v>
      </c>
      <c r="N131" s="48">
        <f t="shared" si="66"/>
        <v>173586096</v>
      </c>
      <c r="O131" s="48">
        <f t="shared" si="68"/>
        <v>173586096</v>
      </c>
      <c r="P131" s="48">
        <f t="shared" si="68"/>
        <v>0</v>
      </c>
      <c r="Q131" s="48">
        <f t="shared" si="68"/>
        <v>0</v>
      </c>
      <c r="R131" s="48">
        <f t="shared" si="68"/>
        <v>0</v>
      </c>
      <c r="S131" s="48">
        <f t="shared" si="68"/>
        <v>143120650</v>
      </c>
      <c r="T131" s="48">
        <f t="shared" si="68"/>
        <v>143120650</v>
      </c>
      <c r="U131" s="42">
        <v>0</v>
      </c>
      <c r="V131" s="162"/>
      <c r="W131" s="43"/>
      <c r="X131" s="43"/>
      <c r="Y131" s="14" t="s">
        <v>33</v>
      </c>
    </row>
    <row r="132" spans="1:25" ht="22.5" customHeight="1" thickTop="1" thickBot="1" x14ac:dyDescent="0.3">
      <c r="A132" s="43" t="s">
        <v>30</v>
      </c>
      <c r="B132" s="43" t="s">
        <v>34</v>
      </c>
      <c r="C132" s="34" t="s">
        <v>47</v>
      </c>
      <c r="D132" s="34" t="s">
        <v>114</v>
      </c>
      <c r="E132" s="43" t="s">
        <v>34</v>
      </c>
      <c r="F132" s="34" t="s">
        <v>47</v>
      </c>
      <c r="G132" s="34" t="s">
        <v>34</v>
      </c>
      <c r="H132" s="34" t="s">
        <v>34</v>
      </c>
      <c r="I132" s="34"/>
      <c r="J132" s="40" t="s">
        <v>207</v>
      </c>
      <c r="K132" s="49">
        <v>94332261</v>
      </c>
      <c r="L132" s="49">
        <v>0</v>
      </c>
      <c r="M132" s="49">
        <v>0</v>
      </c>
      <c r="N132" s="49">
        <f t="shared" si="66"/>
        <v>94332261</v>
      </c>
      <c r="O132" s="49">
        <v>94332261</v>
      </c>
      <c r="P132" s="49">
        <v>0</v>
      </c>
      <c r="Q132" s="49">
        <v>0</v>
      </c>
      <c r="R132" s="49">
        <v>0</v>
      </c>
      <c r="S132" s="49">
        <v>94332216</v>
      </c>
      <c r="T132" s="49">
        <v>94332216</v>
      </c>
      <c r="U132" s="37">
        <f t="shared" si="44"/>
        <v>1</v>
      </c>
      <c r="V132" s="162"/>
      <c r="W132" s="43"/>
      <c r="X132" s="43"/>
      <c r="Y132" s="14" t="s">
        <v>33</v>
      </c>
    </row>
    <row r="133" spans="1:25" ht="22.5" customHeight="1" thickTop="1" thickBot="1" x14ac:dyDescent="0.3">
      <c r="A133" s="43" t="s">
        <v>30</v>
      </c>
      <c r="B133" s="43" t="s">
        <v>34</v>
      </c>
      <c r="C133" s="34" t="s">
        <v>47</v>
      </c>
      <c r="D133" s="34" t="s">
        <v>114</v>
      </c>
      <c r="E133" s="43" t="s">
        <v>34</v>
      </c>
      <c r="F133" s="34" t="s">
        <v>47</v>
      </c>
      <c r="G133" s="34" t="s">
        <v>34</v>
      </c>
      <c r="H133" s="34" t="s">
        <v>47</v>
      </c>
      <c r="I133" s="34"/>
      <c r="J133" s="40" t="s">
        <v>208</v>
      </c>
      <c r="K133" s="49">
        <v>1566235</v>
      </c>
      <c r="L133" s="49">
        <v>0</v>
      </c>
      <c r="M133" s="49">
        <v>0</v>
      </c>
      <c r="N133" s="49">
        <f t="shared" si="66"/>
        <v>1566235</v>
      </c>
      <c r="O133" s="49">
        <v>1566235</v>
      </c>
      <c r="P133" s="49">
        <v>0</v>
      </c>
      <c r="Q133" s="49">
        <v>0</v>
      </c>
      <c r="R133" s="49">
        <v>0</v>
      </c>
      <c r="S133" s="49">
        <v>1566235</v>
      </c>
      <c r="T133" s="49">
        <v>1566235</v>
      </c>
      <c r="U133" s="37">
        <f t="shared" si="44"/>
        <v>1</v>
      </c>
      <c r="V133" s="162"/>
      <c r="W133" s="43"/>
      <c r="X133" s="43"/>
      <c r="Y133" s="14" t="s">
        <v>33</v>
      </c>
    </row>
    <row r="134" spans="1:25" ht="22.5" customHeight="1" thickTop="1" thickBot="1" x14ac:dyDescent="0.3">
      <c r="A134" s="43" t="s">
        <v>30</v>
      </c>
      <c r="B134" s="43" t="s">
        <v>34</v>
      </c>
      <c r="C134" s="34" t="s">
        <v>47</v>
      </c>
      <c r="D134" s="34" t="s">
        <v>114</v>
      </c>
      <c r="E134" s="43" t="s">
        <v>34</v>
      </c>
      <c r="F134" s="34" t="s">
        <v>47</v>
      </c>
      <c r="G134" s="34" t="s">
        <v>34</v>
      </c>
      <c r="H134" s="34" t="s">
        <v>62</v>
      </c>
      <c r="I134" s="34"/>
      <c r="J134" s="40" t="s">
        <v>209</v>
      </c>
      <c r="K134" s="49">
        <v>77687600</v>
      </c>
      <c r="L134" s="49">
        <v>0</v>
      </c>
      <c r="M134" s="49">
        <v>0</v>
      </c>
      <c r="N134" s="49">
        <f t="shared" si="66"/>
        <v>77687600</v>
      </c>
      <c r="O134" s="49">
        <v>77687600</v>
      </c>
      <c r="P134" s="49">
        <v>0</v>
      </c>
      <c r="Q134" s="49">
        <v>0</v>
      </c>
      <c r="R134" s="49">
        <v>0</v>
      </c>
      <c r="S134" s="49">
        <v>47222199</v>
      </c>
      <c r="T134" s="49">
        <v>47222199</v>
      </c>
      <c r="U134" s="37">
        <f t="shared" si="44"/>
        <v>1</v>
      </c>
      <c r="V134" s="162"/>
      <c r="W134" s="43"/>
      <c r="X134" s="43"/>
      <c r="Y134" s="14" t="s">
        <v>33</v>
      </c>
    </row>
    <row r="135" spans="1:25" ht="22.5" customHeight="1" thickTop="1" thickBot="1" x14ac:dyDescent="0.3">
      <c r="A135" s="43" t="s">
        <v>30</v>
      </c>
      <c r="B135" s="43" t="s">
        <v>34</v>
      </c>
      <c r="C135" s="34" t="s">
        <v>47</v>
      </c>
      <c r="D135" s="34" t="s">
        <v>114</v>
      </c>
      <c r="E135" s="43" t="s">
        <v>34</v>
      </c>
      <c r="F135" s="34" t="s">
        <v>47</v>
      </c>
      <c r="G135" s="34" t="s">
        <v>47</v>
      </c>
      <c r="H135" s="34"/>
      <c r="I135" s="34"/>
      <c r="J135" s="35" t="s">
        <v>210</v>
      </c>
      <c r="K135" s="48">
        <v>1272124308</v>
      </c>
      <c r="L135" s="48">
        <v>0</v>
      </c>
      <c r="M135" s="48">
        <v>0</v>
      </c>
      <c r="N135" s="48">
        <f t="shared" si="66"/>
        <v>1272124308</v>
      </c>
      <c r="O135" s="48">
        <v>0</v>
      </c>
      <c r="P135" s="48">
        <f>N135</f>
        <v>1272124308</v>
      </c>
      <c r="Q135" s="48">
        <v>0</v>
      </c>
      <c r="R135" s="48">
        <v>0</v>
      </c>
      <c r="S135" s="48">
        <v>0</v>
      </c>
      <c r="T135" s="48">
        <v>0</v>
      </c>
      <c r="U135" s="42">
        <v>0</v>
      </c>
      <c r="V135" s="162"/>
      <c r="W135" s="43"/>
      <c r="X135" s="43"/>
      <c r="Y135" s="14" t="s">
        <v>33</v>
      </c>
    </row>
    <row r="136" spans="1:25" ht="22.5" customHeight="1" thickTop="1" thickBot="1" x14ac:dyDescent="0.3">
      <c r="A136" s="43" t="s">
        <v>30</v>
      </c>
      <c r="B136" s="43" t="s">
        <v>34</v>
      </c>
      <c r="C136" s="34" t="s">
        <v>47</v>
      </c>
      <c r="D136" s="34" t="s">
        <v>114</v>
      </c>
      <c r="E136" s="43" t="s">
        <v>34</v>
      </c>
      <c r="F136" s="34" t="s">
        <v>62</v>
      </c>
      <c r="G136" s="34"/>
      <c r="H136" s="34"/>
      <c r="I136" s="34"/>
      <c r="J136" s="35" t="s">
        <v>211</v>
      </c>
      <c r="K136" s="48">
        <v>0</v>
      </c>
      <c r="L136" s="48">
        <v>0</v>
      </c>
      <c r="M136" s="48">
        <v>0</v>
      </c>
      <c r="N136" s="48">
        <f t="shared" si="66"/>
        <v>0</v>
      </c>
      <c r="O136" s="48">
        <v>0</v>
      </c>
      <c r="P136" s="48">
        <v>0</v>
      </c>
      <c r="Q136" s="48">
        <v>0</v>
      </c>
      <c r="R136" s="48">
        <v>0</v>
      </c>
      <c r="S136" s="48">
        <v>0</v>
      </c>
      <c r="T136" s="48">
        <v>0</v>
      </c>
      <c r="U136" s="42">
        <v>0</v>
      </c>
      <c r="V136" s="162"/>
      <c r="W136" s="43"/>
      <c r="X136" s="43"/>
      <c r="Y136" s="14" t="s">
        <v>33</v>
      </c>
    </row>
    <row r="137" spans="1:25" ht="22.5" customHeight="1" thickTop="1" thickBot="1" x14ac:dyDescent="0.3">
      <c r="A137" s="43" t="s">
        <v>30</v>
      </c>
      <c r="B137" s="43" t="s">
        <v>34</v>
      </c>
      <c r="C137" s="34" t="s">
        <v>47</v>
      </c>
      <c r="D137" s="34" t="s">
        <v>114</v>
      </c>
      <c r="E137" s="43" t="s">
        <v>34</v>
      </c>
      <c r="F137" s="34" t="s">
        <v>66</v>
      </c>
      <c r="G137" s="34"/>
      <c r="H137" s="34"/>
      <c r="I137" s="34"/>
      <c r="J137" s="54" t="s">
        <v>212</v>
      </c>
      <c r="K137" s="48">
        <v>0</v>
      </c>
      <c r="L137" s="48">
        <f t="shared" ref="L137:T137" si="69">SUM(L138:L140)</f>
        <v>0</v>
      </c>
      <c r="M137" s="48">
        <f t="shared" si="69"/>
        <v>0</v>
      </c>
      <c r="N137" s="48">
        <f t="shared" si="66"/>
        <v>0</v>
      </c>
      <c r="O137" s="48">
        <f t="shared" si="69"/>
        <v>520949280.19</v>
      </c>
      <c r="P137" s="48">
        <f t="shared" si="69"/>
        <v>8510676741.2700005</v>
      </c>
      <c r="Q137" s="48">
        <f t="shared" si="69"/>
        <v>0</v>
      </c>
      <c r="R137" s="48">
        <f t="shared" si="69"/>
        <v>0</v>
      </c>
      <c r="S137" s="48">
        <f t="shared" si="69"/>
        <v>9031626021.460001</v>
      </c>
      <c r="T137" s="48">
        <f t="shared" si="69"/>
        <v>9031626021.460001</v>
      </c>
      <c r="U137" s="37">
        <f t="shared" si="44"/>
        <v>1</v>
      </c>
      <c r="V137" s="48"/>
      <c r="W137" s="43"/>
      <c r="X137" s="43"/>
      <c r="Y137" s="14"/>
    </row>
    <row r="138" spans="1:25" ht="22.5" customHeight="1" thickTop="1" thickBot="1" x14ac:dyDescent="0.3">
      <c r="A138" s="43" t="s">
        <v>30</v>
      </c>
      <c r="B138" s="43" t="s">
        <v>34</v>
      </c>
      <c r="C138" s="34" t="s">
        <v>47</v>
      </c>
      <c r="D138" s="34" t="s">
        <v>114</v>
      </c>
      <c r="E138" s="43" t="s">
        <v>34</v>
      </c>
      <c r="F138" s="34" t="s">
        <v>66</v>
      </c>
      <c r="G138" s="34" t="s">
        <v>34</v>
      </c>
      <c r="H138" s="34"/>
      <c r="I138" s="34"/>
      <c r="J138" s="55" t="s">
        <v>213</v>
      </c>
      <c r="K138" s="48">
        <v>520949280.19</v>
      </c>
      <c r="L138" s="48"/>
      <c r="M138" s="48"/>
      <c r="N138" s="48">
        <f t="shared" si="66"/>
        <v>520949280.19</v>
      </c>
      <c r="O138" s="48">
        <f>N138</f>
        <v>520949280.19</v>
      </c>
      <c r="P138" s="48"/>
      <c r="Q138" s="48"/>
      <c r="R138" s="48"/>
      <c r="S138" s="48">
        <f>O138</f>
        <v>520949280.19</v>
      </c>
      <c r="T138" s="48">
        <f>S138</f>
        <v>520949280.19</v>
      </c>
      <c r="U138" s="37">
        <f t="shared" si="44"/>
        <v>1</v>
      </c>
      <c r="V138" s="162"/>
      <c r="W138" s="43"/>
      <c r="X138" s="43"/>
      <c r="Y138" s="14"/>
    </row>
    <row r="139" spans="1:25" ht="22.5" customHeight="1" thickTop="1" thickBot="1" x14ac:dyDescent="0.3">
      <c r="A139" s="43" t="s">
        <v>30</v>
      </c>
      <c r="B139" s="43" t="s">
        <v>34</v>
      </c>
      <c r="C139" s="34" t="s">
        <v>47</v>
      </c>
      <c r="D139" s="34" t="s">
        <v>114</v>
      </c>
      <c r="E139" s="43" t="s">
        <v>34</v>
      </c>
      <c r="F139" s="34" t="s">
        <v>66</v>
      </c>
      <c r="G139" s="34" t="s">
        <v>47</v>
      </c>
      <c r="H139" s="34"/>
      <c r="I139" s="34"/>
      <c r="J139" s="55" t="s">
        <v>214</v>
      </c>
      <c r="K139" s="48"/>
      <c r="L139" s="48"/>
      <c r="M139" s="48"/>
      <c r="N139" s="48">
        <f t="shared" si="66"/>
        <v>0</v>
      </c>
      <c r="O139" s="48"/>
      <c r="P139" s="48"/>
      <c r="Q139" s="48"/>
      <c r="R139" s="48"/>
      <c r="S139" s="48"/>
      <c r="T139" s="48"/>
      <c r="U139" s="42">
        <v>0</v>
      </c>
      <c r="V139" s="162"/>
      <c r="W139" s="43"/>
      <c r="X139" s="43"/>
      <c r="Y139" s="14"/>
    </row>
    <row r="140" spans="1:25" ht="22.5" customHeight="1" thickTop="1" thickBot="1" x14ac:dyDescent="0.3">
      <c r="A140" s="43" t="s">
        <v>30</v>
      </c>
      <c r="B140" s="43" t="s">
        <v>34</v>
      </c>
      <c r="C140" s="34" t="s">
        <v>47</v>
      </c>
      <c r="D140" s="34" t="s">
        <v>114</v>
      </c>
      <c r="E140" s="43" t="s">
        <v>34</v>
      </c>
      <c r="F140" s="34" t="s">
        <v>66</v>
      </c>
      <c r="G140" s="34" t="s">
        <v>62</v>
      </c>
      <c r="H140" s="34"/>
      <c r="I140" s="34"/>
      <c r="J140" s="55" t="s">
        <v>215</v>
      </c>
      <c r="K140" s="48">
        <v>8510676741.2700005</v>
      </c>
      <c r="L140" s="48"/>
      <c r="M140" s="48"/>
      <c r="N140" s="48">
        <f t="shared" si="66"/>
        <v>8510676741.2700005</v>
      </c>
      <c r="O140" s="48"/>
      <c r="P140" s="48">
        <f>N140</f>
        <v>8510676741.2700005</v>
      </c>
      <c r="Q140" s="48"/>
      <c r="R140" s="48"/>
      <c r="S140" s="48">
        <f>P140</f>
        <v>8510676741.2700005</v>
      </c>
      <c r="T140" s="48">
        <f>S140</f>
        <v>8510676741.2700005</v>
      </c>
      <c r="U140" s="37">
        <f t="shared" si="44"/>
        <v>1</v>
      </c>
      <c r="V140" s="162"/>
      <c r="W140" s="43"/>
      <c r="X140" s="43"/>
      <c r="Y140" s="14"/>
    </row>
    <row r="141" spans="1:25" s="39" customFormat="1" ht="22.5" customHeight="1" thickTop="1" thickBot="1" x14ac:dyDescent="0.3">
      <c r="A141" s="15" t="s">
        <v>30</v>
      </c>
      <c r="B141" s="16" t="s">
        <v>47</v>
      </c>
      <c r="C141" s="16"/>
      <c r="D141" s="16"/>
      <c r="E141" s="16"/>
      <c r="F141" s="16"/>
      <c r="G141" s="16"/>
      <c r="H141" s="17"/>
      <c r="I141" s="17"/>
      <c r="J141" s="18" t="s">
        <v>216</v>
      </c>
      <c r="K141" s="19">
        <f t="shared" ref="K141:P141" si="70">+K142+K151+K188+K194+K213+K243+K256</f>
        <v>9051750000</v>
      </c>
      <c r="L141" s="19">
        <f>+L142+L151+L188+L194+L213+L243+L256</f>
        <v>0</v>
      </c>
      <c r="M141" s="19">
        <f>+M142+M151+M188+M194+M213+M243+M256</f>
        <v>0</v>
      </c>
      <c r="N141" s="19">
        <f t="shared" si="66"/>
        <v>9051750000</v>
      </c>
      <c r="O141" s="19">
        <f t="shared" si="70"/>
        <v>400000000</v>
      </c>
      <c r="P141" s="19">
        <f t="shared" si="70"/>
        <v>8246575000</v>
      </c>
      <c r="Q141" s="19">
        <f>+Q142+Q151+Q188+Q194+Q213+Q243+Q256</f>
        <v>405175000</v>
      </c>
      <c r="R141" s="19" t="e">
        <f>+R142+R151+R188+R194+R213+R243+R256</f>
        <v>#REF!</v>
      </c>
      <c r="S141" s="19">
        <f>+S142+S151+S188+S194+S213+S243+S256</f>
        <v>6581246392.2399998</v>
      </c>
      <c r="T141" s="19">
        <f>+T142+T151+T188+T194+T213+T243+T256</f>
        <v>5167342684.0100002</v>
      </c>
      <c r="U141" s="20">
        <f t="shared" si="44"/>
        <v>0.78516171193694484</v>
      </c>
      <c r="V141" s="15"/>
      <c r="W141" s="15" t="s">
        <v>217</v>
      </c>
      <c r="X141" s="15"/>
      <c r="Y141" s="14" t="s">
        <v>33</v>
      </c>
    </row>
    <row r="142" spans="1:25" s="39" customFormat="1" ht="22.5" customHeight="1" thickTop="1" thickBot="1" x14ac:dyDescent="0.3">
      <c r="A142" s="21" t="s">
        <v>30</v>
      </c>
      <c r="B142" s="22" t="s">
        <v>47</v>
      </c>
      <c r="C142" s="22" t="s">
        <v>34</v>
      </c>
      <c r="D142" s="22"/>
      <c r="E142" s="22"/>
      <c r="F142" s="22"/>
      <c r="G142" s="22"/>
      <c r="H142" s="23"/>
      <c r="I142" s="23"/>
      <c r="J142" s="24" t="s">
        <v>218</v>
      </c>
      <c r="K142" s="25">
        <f>+K143</f>
        <v>0</v>
      </c>
      <c r="L142" s="25">
        <f>+L143</f>
        <v>0</v>
      </c>
      <c r="M142" s="25">
        <f>+M143</f>
        <v>0</v>
      </c>
      <c r="N142" s="25">
        <f t="shared" si="66"/>
        <v>0</v>
      </c>
      <c r="O142" s="25">
        <f t="shared" ref="O142:T142" si="71">+O143</f>
        <v>0</v>
      </c>
      <c r="P142" s="25">
        <f t="shared" si="71"/>
        <v>0</v>
      </c>
      <c r="Q142" s="25">
        <f>+Q143</f>
        <v>0</v>
      </c>
      <c r="R142" s="25">
        <f t="shared" si="71"/>
        <v>0</v>
      </c>
      <c r="S142" s="25">
        <f>+S143</f>
        <v>0</v>
      </c>
      <c r="T142" s="25">
        <f t="shared" si="71"/>
        <v>0</v>
      </c>
      <c r="U142" s="42">
        <v>0</v>
      </c>
      <c r="V142" s="22"/>
      <c r="W142" s="21" t="s">
        <v>219</v>
      </c>
      <c r="X142" s="22"/>
      <c r="Y142" s="14" t="s">
        <v>33</v>
      </c>
    </row>
    <row r="143" spans="1:25" s="39" customFormat="1" ht="16.5" thickTop="1" thickBot="1" x14ac:dyDescent="0.3">
      <c r="A143" s="27" t="s">
        <v>30</v>
      </c>
      <c r="B143" s="28" t="s">
        <v>47</v>
      </c>
      <c r="C143" s="28" t="s">
        <v>34</v>
      </c>
      <c r="D143" s="28" t="s">
        <v>34</v>
      </c>
      <c r="E143" s="28"/>
      <c r="F143" s="28"/>
      <c r="G143" s="28"/>
      <c r="H143" s="29"/>
      <c r="I143" s="29"/>
      <c r="J143" s="30" t="s">
        <v>220</v>
      </c>
      <c r="K143" s="31">
        <f>+K144+K149</f>
        <v>0</v>
      </c>
      <c r="L143" s="31">
        <f>+L144+L149</f>
        <v>0</v>
      </c>
      <c r="M143" s="31">
        <f>+M144+M149</f>
        <v>0</v>
      </c>
      <c r="N143" s="31">
        <f t="shared" si="66"/>
        <v>0</v>
      </c>
      <c r="O143" s="31">
        <f t="shared" ref="O143:T143" si="72">+O144+O149</f>
        <v>0</v>
      </c>
      <c r="P143" s="31">
        <f t="shared" si="72"/>
        <v>0</v>
      </c>
      <c r="Q143" s="31">
        <f t="shared" si="72"/>
        <v>0</v>
      </c>
      <c r="R143" s="31">
        <f t="shared" si="72"/>
        <v>0</v>
      </c>
      <c r="S143" s="31">
        <f>+S144+S149</f>
        <v>0</v>
      </c>
      <c r="T143" s="31">
        <f t="shared" si="72"/>
        <v>0</v>
      </c>
      <c r="U143" s="42">
        <v>0</v>
      </c>
      <c r="V143" s="28"/>
      <c r="W143" s="27" t="s">
        <v>221</v>
      </c>
      <c r="X143" s="27"/>
      <c r="Y143" s="14" t="s">
        <v>33</v>
      </c>
    </row>
    <row r="144" spans="1:25" s="39" customFormat="1" ht="16.5" thickTop="1" thickBot="1" x14ac:dyDescent="0.3">
      <c r="A144" s="38" t="s">
        <v>30</v>
      </c>
      <c r="B144" s="162" t="s">
        <v>47</v>
      </c>
      <c r="C144" s="162" t="s">
        <v>34</v>
      </c>
      <c r="D144" s="162" t="s">
        <v>34</v>
      </c>
      <c r="E144" s="162" t="s">
        <v>34</v>
      </c>
      <c r="F144" s="162"/>
      <c r="G144" s="162"/>
      <c r="H144" s="34"/>
      <c r="I144" s="34"/>
      <c r="J144" s="35" t="s">
        <v>222</v>
      </c>
      <c r="K144" s="36">
        <f>+K145+K146+K147</f>
        <v>0</v>
      </c>
      <c r="L144" s="36">
        <f>+L145+L146+L147</f>
        <v>0</v>
      </c>
      <c r="M144" s="36">
        <f>+M145+M146+M147</f>
        <v>0</v>
      </c>
      <c r="N144" s="36">
        <f t="shared" si="66"/>
        <v>0</v>
      </c>
      <c r="O144" s="36">
        <f t="shared" ref="O144:T144" si="73">+O145+O146+O147</f>
        <v>0</v>
      </c>
      <c r="P144" s="36">
        <f t="shared" si="73"/>
        <v>0</v>
      </c>
      <c r="Q144" s="36">
        <f t="shared" si="73"/>
        <v>0</v>
      </c>
      <c r="R144" s="36">
        <f t="shared" si="73"/>
        <v>0</v>
      </c>
      <c r="S144" s="36">
        <f>+S145+S146+S147</f>
        <v>0</v>
      </c>
      <c r="T144" s="36">
        <f t="shared" si="73"/>
        <v>0</v>
      </c>
      <c r="U144" s="42">
        <v>0</v>
      </c>
      <c r="V144" s="162"/>
      <c r="W144" s="38" t="s">
        <v>223</v>
      </c>
      <c r="X144" s="38"/>
      <c r="Y144" s="14" t="s">
        <v>33</v>
      </c>
    </row>
    <row r="145" spans="1:25" ht="16.5" thickTop="1" thickBot="1" x14ac:dyDescent="0.3">
      <c r="A145" s="43" t="s">
        <v>30</v>
      </c>
      <c r="B145" s="34" t="s">
        <v>47</v>
      </c>
      <c r="C145" s="34" t="s">
        <v>34</v>
      </c>
      <c r="D145" s="34" t="s">
        <v>34</v>
      </c>
      <c r="E145" s="34" t="s">
        <v>34</v>
      </c>
      <c r="F145" s="162" t="s">
        <v>34</v>
      </c>
      <c r="G145" s="34"/>
      <c r="H145" s="34"/>
      <c r="I145" s="34"/>
      <c r="J145" s="40" t="s">
        <v>224</v>
      </c>
      <c r="K145" s="41"/>
      <c r="L145" s="41"/>
      <c r="M145" s="41"/>
      <c r="N145" s="41">
        <f t="shared" si="66"/>
        <v>0</v>
      </c>
      <c r="O145" s="41"/>
      <c r="P145" s="41"/>
      <c r="Q145" s="41"/>
      <c r="R145" s="41"/>
      <c r="S145" s="41"/>
      <c r="T145" s="41"/>
      <c r="U145" s="42">
        <v>0</v>
      </c>
      <c r="V145" s="162"/>
      <c r="W145" s="43" t="s">
        <v>225</v>
      </c>
      <c r="X145" s="43"/>
      <c r="Y145" s="14" t="s">
        <v>33</v>
      </c>
    </row>
    <row r="146" spans="1:25" ht="16.5" thickTop="1" thickBot="1" x14ac:dyDescent="0.3">
      <c r="A146" s="43" t="s">
        <v>30</v>
      </c>
      <c r="B146" s="34" t="s">
        <v>47</v>
      </c>
      <c r="C146" s="34" t="s">
        <v>34</v>
      </c>
      <c r="D146" s="34" t="s">
        <v>34</v>
      </c>
      <c r="E146" s="34" t="s">
        <v>34</v>
      </c>
      <c r="F146" s="162" t="s">
        <v>47</v>
      </c>
      <c r="G146" s="34"/>
      <c r="H146" s="34"/>
      <c r="I146" s="34"/>
      <c r="J146" s="40" t="s">
        <v>226</v>
      </c>
      <c r="K146" s="41"/>
      <c r="L146" s="41"/>
      <c r="M146" s="41"/>
      <c r="N146" s="41">
        <f t="shared" si="66"/>
        <v>0</v>
      </c>
      <c r="O146" s="41"/>
      <c r="P146" s="41"/>
      <c r="Q146" s="41"/>
      <c r="R146" s="41"/>
      <c r="S146" s="41"/>
      <c r="T146" s="41"/>
      <c r="U146" s="42">
        <v>0</v>
      </c>
      <c r="V146" s="162"/>
      <c r="W146" s="43" t="s">
        <v>227</v>
      </c>
      <c r="X146" s="43"/>
      <c r="Y146" s="14" t="s">
        <v>33</v>
      </c>
    </row>
    <row r="147" spans="1:25" ht="16.5" thickTop="1" thickBot="1" x14ac:dyDescent="0.3">
      <c r="A147" s="43" t="s">
        <v>30</v>
      </c>
      <c r="B147" s="34" t="s">
        <v>47</v>
      </c>
      <c r="C147" s="34" t="s">
        <v>34</v>
      </c>
      <c r="D147" s="34" t="s">
        <v>34</v>
      </c>
      <c r="E147" s="34" t="s">
        <v>34</v>
      </c>
      <c r="F147" s="162" t="s">
        <v>62</v>
      </c>
      <c r="G147" s="34"/>
      <c r="H147" s="34"/>
      <c r="I147" s="34"/>
      <c r="J147" s="40" t="s">
        <v>228</v>
      </c>
      <c r="K147" s="41">
        <f>+K148</f>
        <v>0</v>
      </c>
      <c r="L147" s="41">
        <f>+L148</f>
        <v>0</v>
      </c>
      <c r="M147" s="41">
        <f>+M148</f>
        <v>0</v>
      </c>
      <c r="N147" s="41">
        <f t="shared" si="66"/>
        <v>0</v>
      </c>
      <c r="O147" s="41">
        <f t="shared" ref="O147:T147" si="74">+O148</f>
        <v>0</v>
      </c>
      <c r="P147" s="41">
        <f t="shared" si="74"/>
        <v>0</v>
      </c>
      <c r="Q147" s="41">
        <f t="shared" si="74"/>
        <v>0</v>
      </c>
      <c r="R147" s="41">
        <f t="shared" si="74"/>
        <v>0</v>
      </c>
      <c r="S147" s="41">
        <f>+S148</f>
        <v>0</v>
      </c>
      <c r="T147" s="41">
        <f t="shared" si="74"/>
        <v>0</v>
      </c>
      <c r="U147" s="42">
        <v>0</v>
      </c>
      <c r="V147" s="162"/>
      <c r="W147" s="43" t="s">
        <v>229</v>
      </c>
      <c r="X147" s="43"/>
      <c r="Y147" s="14" t="s">
        <v>33</v>
      </c>
    </row>
    <row r="148" spans="1:25" ht="16.5" thickTop="1" thickBot="1" x14ac:dyDescent="0.3">
      <c r="A148" s="43" t="s">
        <v>30</v>
      </c>
      <c r="B148" s="34" t="s">
        <v>47</v>
      </c>
      <c r="C148" s="34" t="s">
        <v>34</v>
      </c>
      <c r="D148" s="34" t="s">
        <v>34</v>
      </c>
      <c r="E148" s="34" t="s">
        <v>34</v>
      </c>
      <c r="F148" s="34" t="s">
        <v>62</v>
      </c>
      <c r="G148" s="162" t="s">
        <v>34</v>
      </c>
      <c r="H148" s="34"/>
      <c r="I148" s="34"/>
      <c r="J148" s="40" t="s">
        <v>230</v>
      </c>
      <c r="K148" s="36"/>
      <c r="L148" s="36"/>
      <c r="M148" s="36"/>
      <c r="N148" s="36">
        <f t="shared" si="66"/>
        <v>0</v>
      </c>
      <c r="O148" s="36"/>
      <c r="P148" s="36"/>
      <c r="Q148" s="36"/>
      <c r="R148" s="36"/>
      <c r="S148" s="36"/>
      <c r="T148" s="36"/>
      <c r="U148" s="42">
        <v>0</v>
      </c>
      <c r="V148" s="162"/>
      <c r="W148" s="43" t="s">
        <v>231</v>
      </c>
      <c r="X148" s="43"/>
      <c r="Y148" s="14" t="s">
        <v>33</v>
      </c>
    </row>
    <row r="149" spans="1:25" s="39" customFormat="1" ht="16.5" thickTop="1" thickBot="1" x14ac:dyDescent="0.3">
      <c r="A149" s="38" t="s">
        <v>30</v>
      </c>
      <c r="B149" s="162" t="s">
        <v>47</v>
      </c>
      <c r="C149" s="162" t="s">
        <v>34</v>
      </c>
      <c r="D149" s="162" t="s">
        <v>34</v>
      </c>
      <c r="E149" s="162" t="s">
        <v>47</v>
      </c>
      <c r="F149" s="162"/>
      <c r="G149" s="162"/>
      <c r="H149" s="34"/>
      <c r="I149" s="34"/>
      <c r="J149" s="35" t="s">
        <v>232</v>
      </c>
      <c r="K149" s="36">
        <f>+K150</f>
        <v>0</v>
      </c>
      <c r="L149" s="36">
        <f>+L150</f>
        <v>0</v>
      </c>
      <c r="M149" s="36">
        <f>+M150</f>
        <v>0</v>
      </c>
      <c r="N149" s="36">
        <f t="shared" si="66"/>
        <v>0</v>
      </c>
      <c r="O149" s="36">
        <f t="shared" ref="O149:T149" si="75">+O150</f>
        <v>0</v>
      </c>
      <c r="P149" s="36">
        <f t="shared" si="75"/>
        <v>0</v>
      </c>
      <c r="Q149" s="36">
        <f t="shared" si="75"/>
        <v>0</v>
      </c>
      <c r="R149" s="36">
        <f t="shared" si="75"/>
        <v>0</v>
      </c>
      <c r="S149" s="36">
        <f>+S150</f>
        <v>0</v>
      </c>
      <c r="T149" s="36">
        <f t="shared" si="75"/>
        <v>0</v>
      </c>
      <c r="U149" s="42">
        <v>0</v>
      </c>
      <c r="V149" s="162"/>
      <c r="W149" s="38" t="s">
        <v>233</v>
      </c>
      <c r="X149" s="38"/>
      <c r="Y149" s="14" t="s">
        <v>33</v>
      </c>
    </row>
    <row r="150" spans="1:25" ht="16.5" thickTop="1" thickBot="1" x14ac:dyDescent="0.3">
      <c r="A150" s="43" t="s">
        <v>30</v>
      </c>
      <c r="B150" s="34" t="s">
        <v>47</v>
      </c>
      <c r="C150" s="34" t="s">
        <v>34</v>
      </c>
      <c r="D150" s="34" t="s">
        <v>34</v>
      </c>
      <c r="E150" s="34" t="s">
        <v>47</v>
      </c>
      <c r="F150" s="162" t="s">
        <v>34</v>
      </c>
      <c r="G150" s="34"/>
      <c r="H150" s="34"/>
      <c r="I150" s="34"/>
      <c r="J150" s="40" t="s">
        <v>234</v>
      </c>
      <c r="K150" s="41"/>
      <c r="L150" s="41"/>
      <c r="M150" s="41"/>
      <c r="N150" s="41">
        <f t="shared" si="66"/>
        <v>0</v>
      </c>
      <c r="O150" s="41"/>
      <c r="P150" s="41"/>
      <c r="Q150" s="41"/>
      <c r="R150" s="41"/>
      <c r="S150" s="41"/>
      <c r="T150" s="41"/>
      <c r="U150" s="42">
        <v>0</v>
      </c>
      <c r="V150" s="162"/>
      <c r="W150" s="43" t="s">
        <v>235</v>
      </c>
      <c r="X150" s="43"/>
      <c r="Y150" s="14" t="s">
        <v>33</v>
      </c>
    </row>
    <row r="151" spans="1:25" s="39" customFormat="1" ht="22.5" customHeight="1" thickTop="1" thickBot="1" x14ac:dyDescent="0.3">
      <c r="A151" s="21" t="s">
        <v>30</v>
      </c>
      <c r="B151" s="22" t="s">
        <v>47</v>
      </c>
      <c r="C151" s="22" t="s">
        <v>47</v>
      </c>
      <c r="D151" s="22"/>
      <c r="E151" s="22"/>
      <c r="F151" s="22"/>
      <c r="G151" s="22"/>
      <c r="H151" s="23"/>
      <c r="I151" s="23"/>
      <c r="J151" s="24" t="s">
        <v>236</v>
      </c>
      <c r="K151" s="56">
        <f t="shared" ref="K151:R151" si="76">+K152+K153+K170+K186+K187</f>
        <v>51750000</v>
      </c>
      <c r="L151" s="56">
        <f t="shared" si="76"/>
        <v>0</v>
      </c>
      <c r="M151" s="56">
        <f t="shared" si="76"/>
        <v>0</v>
      </c>
      <c r="N151" s="56">
        <f t="shared" si="76"/>
        <v>51750000</v>
      </c>
      <c r="O151" s="56">
        <f t="shared" si="76"/>
        <v>0</v>
      </c>
      <c r="P151" s="56">
        <f t="shared" si="76"/>
        <v>46575000</v>
      </c>
      <c r="Q151" s="56">
        <f>+Q152+Q153+Q170+Q186+Q187</f>
        <v>5175000</v>
      </c>
      <c r="R151" s="56" t="e">
        <f t="shared" si="76"/>
        <v>#REF!</v>
      </c>
      <c r="S151" s="56">
        <f>+S152+S153+S170+S186+S187</f>
        <v>20951772.899999999</v>
      </c>
      <c r="T151" s="56">
        <f>+T152+T153+T170+T186+T187</f>
        <v>10475886.449999999</v>
      </c>
      <c r="U151" s="26">
        <f t="shared" ref="U151:U163" si="77">T151/S151</f>
        <v>0.5</v>
      </c>
      <c r="V151" s="22"/>
      <c r="W151" s="22" t="s">
        <v>237</v>
      </c>
      <c r="X151" s="22"/>
      <c r="Y151" s="14" t="s">
        <v>33</v>
      </c>
    </row>
    <row r="152" spans="1:25" s="39" customFormat="1" ht="22.5" customHeight="1" thickTop="1" thickBot="1" x14ac:dyDescent="0.3">
      <c r="A152" s="27" t="s">
        <v>30</v>
      </c>
      <c r="B152" s="28" t="s">
        <v>47</v>
      </c>
      <c r="C152" s="28" t="s">
        <v>47</v>
      </c>
      <c r="D152" s="28" t="s">
        <v>34</v>
      </c>
      <c r="E152" s="28"/>
      <c r="F152" s="28"/>
      <c r="G152" s="28"/>
      <c r="H152" s="29"/>
      <c r="I152" s="29"/>
      <c r="J152" s="30" t="s">
        <v>238</v>
      </c>
      <c r="K152" s="51"/>
      <c r="L152" s="51"/>
      <c r="M152" s="51"/>
      <c r="N152" s="51">
        <f>K152+L152-M152</f>
        <v>0</v>
      </c>
      <c r="O152" s="51"/>
      <c r="P152" s="51"/>
      <c r="Q152" s="51"/>
      <c r="R152" s="51"/>
      <c r="S152" s="51"/>
      <c r="T152" s="51"/>
      <c r="U152" s="42">
        <v>0</v>
      </c>
      <c r="V152" s="28"/>
      <c r="W152" s="27" t="s">
        <v>239</v>
      </c>
      <c r="X152" s="27"/>
      <c r="Y152" s="14" t="s">
        <v>33</v>
      </c>
    </row>
    <row r="153" spans="1:25" s="39" customFormat="1" ht="22.5" customHeight="1" thickTop="1" thickBot="1" x14ac:dyDescent="0.3">
      <c r="A153" s="27" t="s">
        <v>30</v>
      </c>
      <c r="B153" s="28" t="s">
        <v>47</v>
      </c>
      <c r="C153" s="28" t="s">
        <v>47</v>
      </c>
      <c r="D153" s="28" t="s">
        <v>47</v>
      </c>
      <c r="E153" s="28"/>
      <c r="F153" s="28"/>
      <c r="G153" s="28"/>
      <c r="H153" s="29"/>
      <c r="I153" s="29"/>
      <c r="J153" s="30" t="s">
        <v>240</v>
      </c>
      <c r="K153" s="51">
        <f>K154</f>
        <v>51750000</v>
      </c>
      <c r="L153" s="51">
        <f t="shared" ref="L153:N153" si="78">L154</f>
        <v>0</v>
      </c>
      <c r="M153" s="51">
        <f t="shared" si="78"/>
        <v>0</v>
      </c>
      <c r="N153" s="51">
        <f t="shared" si="78"/>
        <v>51750000</v>
      </c>
      <c r="O153" s="51">
        <f t="shared" ref="O153" si="79">+O154+O155+O158+O164+O165+O166+O167+O168</f>
        <v>0</v>
      </c>
      <c r="P153" s="51">
        <f>P154</f>
        <v>46575000</v>
      </c>
      <c r="Q153" s="51">
        <f>Q154</f>
        <v>5175000</v>
      </c>
      <c r="R153" s="51" t="e">
        <f>+R154+R155+R158+R164+R165+R166+R167+#REF!+R168</f>
        <v>#REF!</v>
      </c>
      <c r="S153" s="51">
        <f>+S154+S155+S158+S164+S165+S166+S167+S168</f>
        <v>20951772.899999999</v>
      </c>
      <c r="T153" s="51">
        <f>+T154+T155+T164+T165+T166+T167+T168</f>
        <v>10475886.449999999</v>
      </c>
      <c r="U153" s="32">
        <f t="shared" si="77"/>
        <v>0.5</v>
      </c>
      <c r="V153" s="28"/>
      <c r="W153" s="27" t="s">
        <v>241</v>
      </c>
      <c r="X153" s="27"/>
      <c r="Y153" s="14" t="s">
        <v>33</v>
      </c>
    </row>
    <row r="154" spans="1:25" s="39" customFormat="1" ht="22.5" customHeight="1" thickTop="1" thickBot="1" x14ac:dyDescent="0.3">
      <c r="A154" s="38" t="s">
        <v>30</v>
      </c>
      <c r="B154" s="162" t="s">
        <v>47</v>
      </c>
      <c r="C154" s="162" t="s">
        <v>47</v>
      </c>
      <c r="D154" s="162" t="s">
        <v>47</v>
      </c>
      <c r="E154" s="162" t="s">
        <v>34</v>
      </c>
      <c r="F154" s="162"/>
      <c r="G154" s="162"/>
      <c r="H154" s="34"/>
      <c r="I154" s="34"/>
      <c r="J154" s="35" t="s">
        <v>242</v>
      </c>
      <c r="K154" s="48">
        <f t="shared" ref="K154:R154" si="80">+K155+K156+K157+K158+K164+K165+K170</f>
        <v>51750000</v>
      </c>
      <c r="L154" s="48">
        <f>+L155+L156+L157+L158+L164+L165+L170</f>
        <v>0</v>
      </c>
      <c r="M154" s="48">
        <f>+M155+M156+M157+M158+M164+M165+M170</f>
        <v>0</v>
      </c>
      <c r="N154" s="48">
        <f t="shared" ref="N154:N185" si="81">K154+L154-M154</f>
        <v>51750000</v>
      </c>
      <c r="O154" s="48">
        <f t="shared" si="80"/>
        <v>0</v>
      </c>
      <c r="P154" s="48">
        <f t="shared" si="80"/>
        <v>46575000</v>
      </c>
      <c r="Q154" s="48">
        <f t="shared" si="80"/>
        <v>5175000</v>
      </c>
      <c r="R154" s="48">
        <f t="shared" si="80"/>
        <v>0</v>
      </c>
      <c r="S154" s="48">
        <f>+S155+S156+S157+S158+S164+S165+S170</f>
        <v>10475886.449999999</v>
      </c>
      <c r="T154" s="48">
        <f>+T155+T156+T157+T158+T164+T165+T170</f>
        <v>10475886.449999999</v>
      </c>
      <c r="U154" s="37">
        <f t="shared" si="77"/>
        <v>1</v>
      </c>
      <c r="V154" s="38"/>
      <c r="W154" s="38" t="s">
        <v>243</v>
      </c>
      <c r="X154" s="38"/>
      <c r="Y154" s="14" t="s">
        <v>33</v>
      </c>
    </row>
    <row r="155" spans="1:25" ht="22.5" customHeight="1" thickTop="1" thickBot="1" x14ac:dyDescent="0.3">
      <c r="A155" s="43" t="s">
        <v>30</v>
      </c>
      <c r="B155" s="34" t="s">
        <v>47</v>
      </c>
      <c r="C155" s="34" t="s">
        <v>47</v>
      </c>
      <c r="D155" s="34" t="s">
        <v>47</v>
      </c>
      <c r="E155" s="34" t="s">
        <v>34</v>
      </c>
      <c r="F155" s="162" t="s">
        <v>34</v>
      </c>
      <c r="G155" s="34"/>
      <c r="H155" s="34"/>
      <c r="I155" s="34"/>
      <c r="J155" s="35" t="s">
        <v>244</v>
      </c>
      <c r="K155" s="49"/>
      <c r="L155" s="49"/>
      <c r="M155" s="49"/>
      <c r="N155" s="49">
        <f t="shared" si="81"/>
        <v>0</v>
      </c>
      <c r="O155" s="49"/>
      <c r="P155" s="49"/>
      <c r="Q155" s="49"/>
      <c r="R155" s="49"/>
      <c r="S155" s="49"/>
      <c r="T155" s="49"/>
      <c r="U155" s="42">
        <v>0</v>
      </c>
      <c r="V155" s="43"/>
      <c r="W155" s="43"/>
      <c r="X155" s="43"/>
      <c r="Y155" s="14" t="s">
        <v>33</v>
      </c>
    </row>
    <row r="156" spans="1:25" ht="22.5" customHeight="1" thickTop="1" thickBot="1" x14ac:dyDescent="0.3">
      <c r="A156" s="43" t="s">
        <v>30</v>
      </c>
      <c r="B156" s="34" t="s">
        <v>47</v>
      </c>
      <c r="C156" s="34" t="s">
        <v>47</v>
      </c>
      <c r="D156" s="34" t="s">
        <v>47</v>
      </c>
      <c r="E156" s="34" t="s">
        <v>34</v>
      </c>
      <c r="F156" s="34" t="s">
        <v>34</v>
      </c>
      <c r="G156" s="162" t="s">
        <v>34</v>
      </c>
      <c r="H156" s="34"/>
      <c r="I156" s="34"/>
      <c r="J156" s="40" t="s">
        <v>245</v>
      </c>
      <c r="K156" s="49"/>
      <c r="L156" s="49"/>
      <c r="M156" s="49"/>
      <c r="N156" s="49">
        <f t="shared" si="81"/>
        <v>0</v>
      </c>
      <c r="O156" s="49"/>
      <c r="P156" s="49"/>
      <c r="Q156" s="49"/>
      <c r="R156" s="49"/>
      <c r="S156" s="49"/>
      <c r="T156" s="49"/>
      <c r="U156" s="42">
        <v>0</v>
      </c>
      <c r="V156" s="43"/>
      <c r="W156" s="43"/>
      <c r="X156" s="43"/>
      <c r="Y156" s="14" t="s">
        <v>33</v>
      </c>
    </row>
    <row r="157" spans="1:25" ht="22.5" customHeight="1" thickTop="1" thickBot="1" x14ac:dyDescent="0.3">
      <c r="A157" s="43" t="s">
        <v>30</v>
      </c>
      <c r="B157" s="34" t="s">
        <v>47</v>
      </c>
      <c r="C157" s="34" t="s">
        <v>47</v>
      </c>
      <c r="D157" s="34" t="s">
        <v>47</v>
      </c>
      <c r="E157" s="34" t="s">
        <v>34</v>
      </c>
      <c r="F157" s="162" t="s">
        <v>47</v>
      </c>
      <c r="G157" s="34"/>
      <c r="H157" s="34"/>
      <c r="I157" s="34"/>
      <c r="J157" s="35" t="s">
        <v>246</v>
      </c>
      <c r="K157" s="49"/>
      <c r="L157" s="49"/>
      <c r="M157" s="49"/>
      <c r="N157" s="49">
        <f t="shared" si="81"/>
        <v>0</v>
      </c>
      <c r="O157" s="49"/>
      <c r="P157" s="49"/>
      <c r="Q157" s="49"/>
      <c r="R157" s="49"/>
      <c r="S157" s="49"/>
      <c r="T157" s="49"/>
      <c r="U157" s="42">
        <v>0</v>
      </c>
      <c r="V157" s="43"/>
      <c r="W157" s="43"/>
      <c r="X157" s="43"/>
      <c r="Y157" s="14" t="s">
        <v>33</v>
      </c>
    </row>
    <row r="158" spans="1:25" ht="22.5" customHeight="1" thickTop="1" thickBot="1" x14ac:dyDescent="0.3">
      <c r="A158" s="43" t="s">
        <v>30</v>
      </c>
      <c r="B158" s="34" t="s">
        <v>47</v>
      </c>
      <c r="C158" s="34" t="s">
        <v>47</v>
      </c>
      <c r="D158" s="34" t="s">
        <v>47</v>
      </c>
      <c r="E158" s="34" t="s">
        <v>34</v>
      </c>
      <c r="F158" s="162" t="s">
        <v>62</v>
      </c>
      <c r="G158" s="34"/>
      <c r="H158" s="34"/>
      <c r="I158" s="34"/>
      <c r="J158" s="35" t="s">
        <v>247</v>
      </c>
      <c r="K158" s="48">
        <f>SUM(K159:K163)</f>
        <v>51750000</v>
      </c>
      <c r="L158" s="48">
        <f>SUM(L159:L163)</f>
        <v>0</v>
      </c>
      <c r="M158" s="48">
        <f>SUM(M159:M163)</f>
        <v>0</v>
      </c>
      <c r="N158" s="48">
        <f t="shared" si="81"/>
        <v>51750000</v>
      </c>
      <c r="O158" s="48">
        <f t="shared" ref="O158:T158" si="82">SUM(O159:O163)</f>
        <v>0</v>
      </c>
      <c r="P158" s="48">
        <f t="shared" si="82"/>
        <v>46575000</v>
      </c>
      <c r="Q158" s="48">
        <f t="shared" si="82"/>
        <v>5175000</v>
      </c>
      <c r="R158" s="48">
        <f t="shared" si="82"/>
        <v>0</v>
      </c>
      <c r="S158" s="48">
        <f>SUM(S159:S163)</f>
        <v>10475886.449999999</v>
      </c>
      <c r="T158" s="48">
        <f t="shared" si="82"/>
        <v>10475886.449999999</v>
      </c>
      <c r="U158" s="37">
        <f>T158/S158</f>
        <v>1</v>
      </c>
      <c r="V158" s="43"/>
      <c r="W158" s="43"/>
      <c r="X158" s="43"/>
      <c r="Y158" s="14" t="s">
        <v>33</v>
      </c>
    </row>
    <row r="159" spans="1:25" ht="22.5" customHeight="1" thickTop="1" thickBot="1" x14ac:dyDescent="0.3">
      <c r="A159" s="43" t="s">
        <v>30</v>
      </c>
      <c r="B159" s="34" t="s">
        <v>47</v>
      </c>
      <c r="C159" s="34" t="s">
        <v>47</v>
      </c>
      <c r="D159" s="34" t="s">
        <v>47</v>
      </c>
      <c r="E159" s="34" t="s">
        <v>34</v>
      </c>
      <c r="F159" s="34" t="s">
        <v>62</v>
      </c>
      <c r="G159" s="162" t="s">
        <v>34</v>
      </c>
      <c r="H159" s="34"/>
      <c r="I159" s="34"/>
      <c r="J159" s="40" t="s">
        <v>248</v>
      </c>
      <c r="K159" s="49">
        <v>10350000</v>
      </c>
      <c r="L159" s="49"/>
      <c r="M159" s="49"/>
      <c r="N159" s="49">
        <f t="shared" si="81"/>
        <v>10350000</v>
      </c>
      <c r="O159" s="49"/>
      <c r="P159" s="49">
        <v>9315000</v>
      </c>
      <c r="Q159" s="49">
        <f>N159*10%</f>
        <v>1035000</v>
      </c>
      <c r="R159" s="49"/>
      <c r="S159" s="49">
        <v>257207</v>
      </c>
      <c r="T159" s="49">
        <v>257207</v>
      </c>
      <c r="U159" s="42">
        <f t="shared" si="77"/>
        <v>1</v>
      </c>
      <c r="V159" s="43"/>
      <c r="W159" s="43"/>
      <c r="X159" s="43"/>
      <c r="Y159" s="14" t="s">
        <v>33</v>
      </c>
    </row>
    <row r="160" spans="1:25" ht="22.5" customHeight="1" thickTop="1" thickBot="1" x14ac:dyDescent="0.3">
      <c r="A160" s="43" t="s">
        <v>30</v>
      </c>
      <c r="B160" s="34" t="s">
        <v>47</v>
      </c>
      <c r="C160" s="34" t="s">
        <v>47</v>
      </c>
      <c r="D160" s="34" t="s">
        <v>47</v>
      </c>
      <c r="E160" s="34" t="s">
        <v>34</v>
      </c>
      <c r="F160" s="34" t="s">
        <v>62</v>
      </c>
      <c r="G160" s="162" t="s">
        <v>47</v>
      </c>
      <c r="H160" s="34"/>
      <c r="I160" s="34"/>
      <c r="J160" s="40" t="s">
        <v>249</v>
      </c>
      <c r="K160" s="49">
        <v>10350000</v>
      </c>
      <c r="L160" s="49"/>
      <c r="M160" s="49"/>
      <c r="N160" s="49">
        <f t="shared" si="81"/>
        <v>10350000</v>
      </c>
      <c r="O160" s="49"/>
      <c r="P160" s="49">
        <v>9315000</v>
      </c>
      <c r="Q160" s="49">
        <f>N160*10%</f>
        <v>1035000</v>
      </c>
      <c r="R160" s="49"/>
      <c r="S160" s="49">
        <v>209588</v>
      </c>
      <c r="T160" s="49">
        <v>209588</v>
      </c>
      <c r="U160" s="42">
        <f t="shared" si="77"/>
        <v>1</v>
      </c>
      <c r="V160" s="43"/>
      <c r="W160" s="43"/>
      <c r="X160" s="43"/>
      <c r="Y160" s="14" t="s">
        <v>33</v>
      </c>
    </row>
    <row r="161" spans="1:25" ht="22.5" customHeight="1" thickTop="1" thickBot="1" x14ac:dyDescent="0.3">
      <c r="A161" s="43" t="s">
        <v>30</v>
      </c>
      <c r="B161" s="34" t="s">
        <v>47</v>
      </c>
      <c r="C161" s="34" t="s">
        <v>47</v>
      </c>
      <c r="D161" s="34" t="s">
        <v>47</v>
      </c>
      <c r="E161" s="34" t="s">
        <v>34</v>
      </c>
      <c r="F161" s="34" t="s">
        <v>62</v>
      </c>
      <c r="G161" s="162" t="s">
        <v>62</v>
      </c>
      <c r="H161" s="34"/>
      <c r="I161" s="34"/>
      <c r="J161" s="40" t="s">
        <v>250</v>
      </c>
      <c r="K161" s="49">
        <v>0</v>
      </c>
      <c r="L161" s="49"/>
      <c r="M161" s="49"/>
      <c r="N161" s="49">
        <f t="shared" si="81"/>
        <v>0</v>
      </c>
      <c r="O161" s="49"/>
      <c r="P161" s="49">
        <f t="shared" ref="P161" si="83">N161</f>
        <v>0</v>
      </c>
      <c r="Q161" s="49">
        <v>0</v>
      </c>
      <c r="R161" s="49"/>
      <c r="S161" s="49"/>
      <c r="T161" s="49"/>
      <c r="U161" s="42">
        <v>0</v>
      </c>
      <c r="V161" s="43"/>
      <c r="W161" s="43"/>
      <c r="X161" s="43"/>
      <c r="Y161" s="14" t="s">
        <v>33</v>
      </c>
    </row>
    <row r="162" spans="1:25" ht="22.5" customHeight="1" thickTop="1" thickBot="1" x14ac:dyDescent="0.3">
      <c r="A162" s="43" t="s">
        <v>30</v>
      </c>
      <c r="B162" s="34" t="s">
        <v>47</v>
      </c>
      <c r="C162" s="34" t="s">
        <v>47</v>
      </c>
      <c r="D162" s="34" t="s">
        <v>47</v>
      </c>
      <c r="E162" s="34" t="s">
        <v>34</v>
      </c>
      <c r="F162" s="34" t="s">
        <v>62</v>
      </c>
      <c r="G162" s="162" t="s">
        <v>66</v>
      </c>
      <c r="H162" s="34"/>
      <c r="I162" s="34"/>
      <c r="J162" s="40" t="s">
        <v>251</v>
      </c>
      <c r="K162" s="49">
        <v>0</v>
      </c>
      <c r="L162" s="49"/>
      <c r="M162" s="49"/>
      <c r="N162" s="49">
        <f t="shared" si="81"/>
        <v>0</v>
      </c>
      <c r="O162" s="49"/>
      <c r="P162" s="49"/>
      <c r="Q162" s="49">
        <v>0</v>
      </c>
      <c r="R162" s="49"/>
      <c r="S162" s="49"/>
      <c r="T162" s="49"/>
      <c r="U162" s="42">
        <v>0</v>
      </c>
      <c r="V162" s="43"/>
      <c r="W162" s="43"/>
      <c r="X162" s="43"/>
      <c r="Y162" s="14" t="s">
        <v>33</v>
      </c>
    </row>
    <row r="163" spans="1:25" ht="16.5" thickTop="1" thickBot="1" x14ac:dyDescent="0.3">
      <c r="A163" s="43" t="s">
        <v>30</v>
      </c>
      <c r="B163" s="34" t="s">
        <v>47</v>
      </c>
      <c r="C163" s="34" t="s">
        <v>47</v>
      </c>
      <c r="D163" s="34" t="s">
        <v>47</v>
      </c>
      <c r="E163" s="34" t="s">
        <v>34</v>
      </c>
      <c r="F163" s="34" t="s">
        <v>62</v>
      </c>
      <c r="G163" s="162" t="s">
        <v>114</v>
      </c>
      <c r="H163" s="34"/>
      <c r="I163" s="34"/>
      <c r="J163" s="40" t="s">
        <v>252</v>
      </c>
      <c r="K163" s="49">
        <v>31050000</v>
      </c>
      <c r="L163" s="49"/>
      <c r="M163" s="49"/>
      <c r="N163" s="49">
        <f t="shared" si="81"/>
        <v>31050000</v>
      </c>
      <c r="O163" s="49"/>
      <c r="P163" s="49">
        <v>27945000</v>
      </c>
      <c r="Q163" s="49">
        <f>N163*10%</f>
        <v>3105000</v>
      </c>
      <c r="R163" s="49"/>
      <c r="S163" s="49">
        <v>10009091.449999999</v>
      </c>
      <c r="T163" s="49">
        <v>10009091.449999999</v>
      </c>
      <c r="U163" s="42">
        <f t="shared" si="77"/>
        <v>1</v>
      </c>
      <c r="V163" s="43"/>
      <c r="W163" s="43"/>
      <c r="X163" s="43"/>
      <c r="Y163" s="14" t="s">
        <v>33</v>
      </c>
    </row>
    <row r="164" spans="1:25" ht="16.5" thickTop="1" thickBot="1" x14ac:dyDescent="0.3">
      <c r="A164" s="43" t="s">
        <v>30</v>
      </c>
      <c r="B164" s="34" t="s">
        <v>47</v>
      </c>
      <c r="C164" s="34" t="s">
        <v>47</v>
      </c>
      <c r="D164" s="34" t="s">
        <v>47</v>
      </c>
      <c r="E164" s="34" t="s">
        <v>34</v>
      </c>
      <c r="F164" s="162" t="s">
        <v>66</v>
      </c>
      <c r="G164" s="34"/>
      <c r="H164" s="34"/>
      <c r="I164" s="34"/>
      <c r="J164" s="35" t="s">
        <v>253</v>
      </c>
      <c r="K164" s="48"/>
      <c r="L164" s="48"/>
      <c r="M164" s="48"/>
      <c r="N164" s="48">
        <f t="shared" si="81"/>
        <v>0</v>
      </c>
      <c r="O164" s="48"/>
      <c r="P164" s="48"/>
      <c r="Q164" s="48"/>
      <c r="R164" s="48"/>
      <c r="S164" s="48"/>
      <c r="T164" s="48"/>
      <c r="U164" s="42">
        <v>0</v>
      </c>
      <c r="V164" s="43"/>
      <c r="W164" s="43"/>
      <c r="X164" s="43"/>
      <c r="Y164" s="14" t="s">
        <v>33</v>
      </c>
    </row>
    <row r="165" spans="1:25" ht="16.5" thickTop="1" thickBot="1" x14ac:dyDescent="0.3">
      <c r="A165" s="43" t="s">
        <v>30</v>
      </c>
      <c r="B165" s="34" t="s">
        <v>47</v>
      </c>
      <c r="C165" s="34" t="s">
        <v>47</v>
      </c>
      <c r="D165" s="34" t="s">
        <v>47</v>
      </c>
      <c r="E165" s="34" t="s">
        <v>34</v>
      </c>
      <c r="F165" s="162" t="s">
        <v>114</v>
      </c>
      <c r="G165" s="34"/>
      <c r="H165" s="34"/>
      <c r="I165" s="34"/>
      <c r="J165" s="35" t="s">
        <v>254</v>
      </c>
      <c r="K165" s="48"/>
      <c r="L165" s="48"/>
      <c r="M165" s="48"/>
      <c r="N165" s="48">
        <f t="shared" si="81"/>
        <v>0</v>
      </c>
      <c r="O165" s="48"/>
      <c r="P165" s="48"/>
      <c r="Q165" s="48"/>
      <c r="R165" s="48"/>
      <c r="S165" s="48"/>
      <c r="T165" s="48"/>
      <c r="U165" s="42">
        <v>0</v>
      </c>
      <c r="V165" s="43"/>
      <c r="W165" s="43"/>
      <c r="X165" s="43"/>
      <c r="Y165" s="14" t="s">
        <v>33</v>
      </c>
    </row>
    <row r="166" spans="1:25" ht="16.5" thickTop="1" thickBot="1" x14ac:dyDescent="0.3">
      <c r="A166" s="43" t="s">
        <v>30</v>
      </c>
      <c r="B166" s="34" t="s">
        <v>47</v>
      </c>
      <c r="C166" s="34" t="s">
        <v>47</v>
      </c>
      <c r="D166" s="34" t="s">
        <v>47</v>
      </c>
      <c r="E166" s="34" t="s">
        <v>34</v>
      </c>
      <c r="F166" s="162" t="s">
        <v>137</v>
      </c>
      <c r="G166" s="34"/>
      <c r="H166" s="34"/>
      <c r="I166" s="34"/>
      <c r="J166" s="35" t="s">
        <v>255</v>
      </c>
      <c r="K166" s="48"/>
      <c r="L166" s="48"/>
      <c r="M166" s="48"/>
      <c r="N166" s="48">
        <f t="shared" si="81"/>
        <v>0</v>
      </c>
      <c r="O166" s="48"/>
      <c r="P166" s="48"/>
      <c r="Q166" s="48"/>
      <c r="R166" s="48"/>
      <c r="S166" s="48"/>
      <c r="T166" s="48"/>
      <c r="U166" s="42">
        <v>0</v>
      </c>
      <c r="V166" s="43"/>
      <c r="W166" s="43"/>
      <c r="X166" s="43"/>
      <c r="Y166" s="14"/>
    </row>
    <row r="167" spans="1:25" ht="16.5" thickTop="1" thickBot="1" x14ac:dyDescent="0.3">
      <c r="A167" s="43" t="s">
        <v>30</v>
      </c>
      <c r="B167" s="34" t="s">
        <v>47</v>
      </c>
      <c r="C167" s="34" t="s">
        <v>47</v>
      </c>
      <c r="D167" s="34" t="s">
        <v>47</v>
      </c>
      <c r="E167" s="34" t="s">
        <v>34</v>
      </c>
      <c r="F167" s="162" t="s">
        <v>141</v>
      </c>
      <c r="G167" s="34"/>
      <c r="H167" s="34"/>
      <c r="I167" s="34"/>
      <c r="J167" s="35" t="s">
        <v>256</v>
      </c>
      <c r="K167" s="48"/>
      <c r="L167" s="48"/>
      <c r="M167" s="48"/>
      <c r="N167" s="48">
        <f t="shared" si="81"/>
        <v>0</v>
      </c>
      <c r="O167" s="48"/>
      <c r="P167" s="48"/>
      <c r="Q167" s="48"/>
      <c r="R167" s="48"/>
      <c r="S167" s="48"/>
      <c r="T167" s="48"/>
      <c r="U167" s="42">
        <v>0</v>
      </c>
      <c r="V167" s="43"/>
      <c r="W167" s="43"/>
      <c r="X167" s="43"/>
      <c r="Y167" s="14"/>
    </row>
    <row r="168" spans="1:25" ht="16.5" thickTop="1" thickBot="1" x14ac:dyDescent="0.3">
      <c r="A168" s="43" t="s">
        <v>30</v>
      </c>
      <c r="B168" s="34" t="s">
        <v>47</v>
      </c>
      <c r="C168" s="34" t="s">
        <v>47</v>
      </c>
      <c r="D168" s="34" t="s">
        <v>47</v>
      </c>
      <c r="E168" s="34" t="s">
        <v>34</v>
      </c>
      <c r="F168" s="34" t="s">
        <v>145</v>
      </c>
      <c r="G168" s="57"/>
      <c r="H168" s="58"/>
      <c r="I168" s="34"/>
      <c r="J168" s="35" t="s">
        <v>257</v>
      </c>
      <c r="K168" s="52">
        <f>+K169</f>
        <v>0</v>
      </c>
      <c r="L168" s="52">
        <f>+L169</f>
        <v>0</v>
      </c>
      <c r="M168" s="52">
        <f>+M169</f>
        <v>0</v>
      </c>
      <c r="N168" s="52">
        <f t="shared" si="81"/>
        <v>0</v>
      </c>
      <c r="O168" s="52">
        <f t="shared" ref="O168:T168" si="84">+O169</f>
        <v>0</v>
      </c>
      <c r="P168" s="52">
        <f t="shared" si="84"/>
        <v>0</v>
      </c>
      <c r="Q168" s="52">
        <f t="shared" si="84"/>
        <v>0</v>
      </c>
      <c r="R168" s="52">
        <f t="shared" si="84"/>
        <v>0</v>
      </c>
      <c r="S168" s="52">
        <f>+S169</f>
        <v>0</v>
      </c>
      <c r="T168" s="52">
        <f t="shared" si="84"/>
        <v>0</v>
      </c>
      <c r="U168" s="42">
        <v>0</v>
      </c>
      <c r="V168" s="43"/>
      <c r="W168" s="43"/>
      <c r="X168" s="43"/>
      <c r="Y168" s="14"/>
    </row>
    <row r="169" spans="1:25" ht="16.5" thickTop="1" thickBot="1" x14ac:dyDescent="0.3">
      <c r="A169" s="43" t="s">
        <v>30</v>
      </c>
      <c r="B169" s="34" t="s">
        <v>47</v>
      </c>
      <c r="C169" s="34" t="s">
        <v>47</v>
      </c>
      <c r="D169" s="34" t="s">
        <v>47</v>
      </c>
      <c r="E169" s="34" t="s">
        <v>34</v>
      </c>
      <c r="F169" s="34" t="s">
        <v>145</v>
      </c>
      <c r="G169" s="58" t="s">
        <v>34</v>
      </c>
      <c r="H169" s="58"/>
      <c r="I169" s="34"/>
      <c r="J169" s="40" t="s">
        <v>258</v>
      </c>
      <c r="K169" s="48"/>
      <c r="L169" s="48"/>
      <c r="M169" s="48"/>
      <c r="N169" s="48">
        <f t="shared" si="81"/>
        <v>0</v>
      </c>
      <c r="O169" s="48"/>
      <c r="P169" s="48"/>
      <c r="Q169" s="48"/>
      <c r="R169" s="48"/>
      <c r="S169" s="48"/>
      <c r="T169" s="48"/>
      <c r="U169" s="42">
        <v>0</v>
      </c>
      <c r="V169" s="43"/>
      <c r="W169" s="43"/>
      <c r="X169" s="43"/>
      <c r="Y169" s="14"/>
    </row>
    <row r="170" spans="1:25" s="39" customFormat="1" ht="16.5" thickTop="1" thickBot="1" x14ac:dyDescent="0.3">
      <c r="A170" s="27" t="s">
        <v>30</v>
      </c>
      <c r="B170" s="28" t="s">
        <v>47</v>
      </c>
      <c r="C170" s="28" t="s">
        <v>47</v>
      </c>
      <c r="D170" s="28" t="s">
        <v>62</v>
      </c>
      <c r="E170" s="28"/>
      <c r="F170" s="28"/>
      <c r="G170" s="28"/>
      <c r="H170" s="29"/>
      <c r="I170" s="29"/>
      <c r="J170" s="30" t="s">
        <v>259</v>
      </c>
      <c r="K170" s="51">
        <f>+K171+K175+K176+K177+K178+K179+K180+K181+K182+K183+K184+K185</f>
        <v>0</v>
      </c>
      <c r="L170" s="51">
        <f>+L171+L175+L176+L177+L178+L179+L180+L181+L182+L183+L184+L185</f>
        <v>0</v>
      </c>
      <c r="M170" s="51">
        <f>+M171+M175+M176+M177+M178+M179+M180+M181+M182+M183+M184+M185</f>
        <v>0</v>
      </c>
      <c r="N170" s="51">
        <f t="shared" si="81"/>
        <v>0</v>
      </c>
      <c r="O170" s="51">
        <f t="shared" ref="O170:T170" si="85">+O171+O175+O176+O177+O178+O179+O180+O181+O182+O183+O184+O185</f>
        <v>0</v>
      </c>
      <c r="P170" s="51">
        <f t="shared" si="85"/>
        <v>0</v>
      </c>
      <c r="Q170" s="51">
        <f t="shared" si="85"/>
        <v>0</v>
      </c>
      <c r="R170" s="51">
        <f t="shared" si="85"/>
        <v>0</v>
      </c>
      <c r="S170" s="51">
        <f>+S171+S175+S176+S177+S178+S179+S180+S181+S182+S183+S184+S185</f>
        <v>0</v>
      </c>
      <c r="T170" s="51">
        <f t="shared" si="85"/>
        <v>0</v>
      </c>
      <c r="U170" s="42">
        <v>0</v>
      </c>
      <c r="V170" s="28"/>
      <c r="W170" s="27"/>
      <c r="X170" s="27"/>
      <c r="Y170" s="14" t="s">
        <v>33</v>
      </c>
    </row>
    <row r="171" spans="1:25" s="39" customFormat="1" ht="16.5" thickTop="1" thickBot="1" x14ac:dyDescent="0.3">
      <c r="A171" s="38">
        <v>1</v>
      </c>
      <c r="B171" s="162" t="s">
        <v>47</v>
      </c>
      <c r="C171" s="162" t="s">
        <v>47</v>
      </c>
      <c r="D171" s="162" t="s">
        <v>62</v>
      </c>
      <c r="E171" s="162" t="s">
        <v>34</v>
      </c>
      <c r="F171" s="162"/>
      <c r="G171" s="162"/>
      <c r="H171" s="34"/>
      <c r="I171" s="34"/>
      <c r="J171" s="35" t="s">
        <v>260</v>
      </c>
      <c r="K171" s="52">
        <f>+K172+K173+K174</f>
        <v>0</v>
      </c>
      <c r="L171" s="52">
        <f>+L172+L173+L174</f>
        <v>0</v>
      </c>
      <c r="M171" s="52">
        <f>+M172+M173+M174</f>
        <v>0</v>
      </c>
      <c r="N171" s="52">
        <f t="shared" si="81"/>
        <v>0</v>
      </c>
      <c r="O171" s="52">
        <f t="shared" ref="O171:T171" si="86">+O172+O173+O174</f>
        <v>0</v>
      </c>
      <c r="P171" s="52">
        <f t="shared" si="86"/>
        <v>0</v>
      </c>
      <c r="Q171" s="52">
        <f t="shared" si="86"/>
        <v>0</v>
      </c>
      <c r="R171" s="52">
        <f t="shared" si="86"/>
        <v>0</v>
      </c>
      <c r="S171" s="52">
        <f>+S172+S173+S174</f>
        <v>0</v>
      </c>
      <c r="T171" s="52">
        <f t="shared" si="86"/>
        <v>0</v>
      </c>
      <c r="U171" s="42">
        <v>0</v>
      </c>
      <c r="V171" s="38"/>
      <c r="W171" s="38"/>
      <c r="X171" s="38"/>
      <c r="Y171" s="14"/>
    </row>
    <row r="172" spans="1:25" ht="16.5" thickTop="1" thickBot="1" x14ac:dyDescent="0.3">
      <c r="A172" s="43">
        <v>1</v>
      </c>
      <c r="B172" s="34" t="s">
        <v>47</v>
      </c>
      <c r="C172" s="34" t="s">
        <v>47</v>
      </c>
      <c r="D172" s="34" t="s">
        <v>62</v>
      </c>
      <c r="E172" s="34" t="s">
        <v>34</v>
      </c>
      <c r="F172" s="162" t="s">
        <v>34</v>
      </c>
      <c r="G172" s="34"/>
      <c r="H172" s="34"/>
      <c r="I172" s="34"/>
      <c r="J172" s="55" t="s">
        <v>261</v>
      </c>
      <c r="K172" s="52"/>
      <c r="L172" s="52"/>
      <c r="M172" s="52"/>
      <c r="N172" s="52">
        <f t="shared" si="81"/>
        <v>0</v>
      </c>
      <c r="O172" s="52"/>
      <c r="P172" s="52"/>
      <c r="Q172" s="52"/>
      <c r="R172" s="52"/>
      <c r="S172" s="52"/>
      <c r="T172" s="52"/>
      <c r="U172" s="42">
        <v>0</v>
      </c>
      <c r="V172" s="43"/>
      <c r="W172" s="43"/>
      <c r="X172" s="43"/>
      <c r="Y172" s="14"/>
    </row>
    <row r="173" spans="1:25" ht="16.5" thickTop="1" thickBot="1" x14ac:dyDescent="0.3">
      <c r="A173" s="43">
        <v>1</v>
      </c>
      <c r="B173" s="34" t="s">
        <v>47</v>
      </c>
      <c r="C173" s="34" t="s">
        <v>47</v>
      </c>
      <c r="D173" s="34" t="s">
        <v>62</v>
      </c>
      <c r="E173" s="34" t="s">
        <v>34</v>
      </c>
      <c r="F173" s="162" t="s">
        <v>47</v>
      </c>
      <c r="G173" s="34"/>
      <c r="H173" s="34"/>
      <c r="I173" s="34"/>
      <c r="J173" s="55" t="s">
        <v>262</v>
      </c>
      <c r="K173" s="52"/>
      <c r="L173" s="52"/>
      <c r="M173" s="52"/>
      <c r="N173" s="52">
        <f t="shared" si="81"/>
        <v>0</v>
      </c>
      <c r="O173" s="52"/>
      <c r="P173" s="52"/>
      <c r="Q173" s="52"/>
      <c r="R173" s="52"/>
      <c r="S173" s="52"/>
      <c r="T173" s="52"/>
      <c r="U173" s="42">
        <v>0</v>
      </c>
      <c r="V173" s="43"/>
      <c r="W173" s="43"/>
      <c r="X173" s="43"/>
      <c r="Y173" s="14"/>
    </row>
    <row r="174" spans="1:25" ht="16.5" thickTop="1" thickBot="1" x14ac:dyDescent="0.3">
      <c r="A174" s="43">
        <v>1</v>
      </c>
      <c r="B174" s="34" t="s">
        <v>47</v>
      </c>
      <c r="C174" s="34" t="s">
        <v>47</v>
      </c>
      <c r="D174" s="34" t="s">
        <v>62</v>
      </c>
      <c r="E174" s="34" t="s">
        <v>34</v>
      </c>
      <c r="F174" s="162" t="s">
        <v>62</v>
      </c>
      <c r="G174" s="34"/>
      <c r="H174" s="34"/>
      <c r="I174" s="34"/>
      <c r="J174" s="55" t="s">
        <v>263</v>
      </c>
      <c r="K174" s="52"/>
      <c r="L174" s="52"/>
      <c r="M174" s="52"/>
      <c r="N174" s="52">
        <f t="shared" si="81"/>
        <v>0</v>
      </c>
      <c r="O174" s="52"/>
      <c r="P174" s="52"/>
      <c r="Q174" s="52"/>
      <c r="R174" s="52"/>
      <c r="S174" s="52"/>
      <c r="T174" s="52"/>
      <c r="U174" s="42">
        <v>0</v>
      </c>
      <c r="V174" s="43"/>
      <c r="W174" s="43"/>
      <c r="X174" s="43"/>
      <c r="Y174" s="14"/>
    </row>
    <row r="175" spans="1:25" s="39" customFormat="1" ht="16.5" thickTop="1" thickBot="1" x14ac:dyDescent="0.3">
      <c r="A175" s="38">
        <v>1</v>
      </c>
      <c r="B175" s="162" t="s">
        <v>47</v>
      </c>
      <c r="C175" s="162" t="s">
        <v>47</v>
      </c>
      <c r="D175" s="162" t="s">
        <v>62</v>
      </c>
      <c r="E175" s="162" t="s">
        <v>47</v>
      </c>
      <c r="F175" s="162"/>
      <c r="G175" s="162"/>
      <c r="H175" s="34"/>
      <c r="I175" s="34"/>
      <c r="J175" s="35" t="s">
        <v>264</v>
      </c>
      <c r="K175" s="48"/>
      <c r="L175" s="48"/>
      <c r="M175" s="48"/>
      <c r="N175" s="48">
        <f t="shared" si="81"/>
        <v>0</v>
      </c>
      <c r="O175" s="48"/>
      <c r="P175" s="48"/>
      <c r="Q175" s="48"/>
      <c r="R175" s="48"/>
      <c r="S175" s="48"/>
      <c r="T175" s="48"/>
      <c r="U175" s="42">
        <v>0</v>
      </c>
      <c r="V175" s="38"/>
      <c r="W175" s="38"/>
      <c r="X175" s="38"/>
      <c r="Y175" s="14" t="s">
        <v>33</v>
      </c>
    </row>
    <row r="176" spans="1:25" s="39" customFormat="1" ht="16.5" thickTop="1" thickBot="1" x14ac:dyDescent="0.3">
      <c r="A176" s="38" t="s">
        <v>30</v>
      </c>
      <c r="B176" s="162" t="s">
        <v>47</v>
      </c>
      <c r="C176" s="162" t="s">
        <v>47</v>
      </c>
      <c r="D176" s="162" t="s">
        <v>62</v>
      </c>
      <c r="E176" s="162" t="s">
        <v>62</v>
      </c>
      <c r="F176" s="162"/>
      <c r="G176" s="162"/>
      <c r="H176" s="34"/>
      <c r="I176" s="34"/>
      <c r="J176" s="35" t="s">
        <v>265</v>
      </c>
      <c r="K176" s="48"/>
      <c r="L176" s="48"/>
      <c r="M176" s="48"/>
      <c r="N176" s="48">
        <f t="shared" si="81"/>
        <v>0</v>
      </c>
      <c r="O176" s="48"/>
      <c r="P176" s="48"/>
      <c r="Q176" s="48"/>
      <c r="R176" s="48"/>
      <c r="S176" s="48"/>
      <c r="T176" s="48"/>
      <c r="U176" s="42">
        <v>0</v>
      </c>
      <c r="V176" s="38"/>
      <c r="W176" s="38"/>
      <c r="X176" s="38"/>
      <c r="Y176" s="14" t="s">
        <v>33</v>
      </c>
    </row>
    <row r="177" spans="1:25" s="39" customFormat="1" ht="16.5" thickTop="1" thickBot="1" x14ac:dyDescent="0.3">
      <c r="A177" s="38" t="s">
        <v>30</v>
      </c>
      <c r="B177" s="162" t="s">
        <v>47</v>
      </c>
      <c r="C177" s="162" t="s">
        <v>47</v>
      </c>
      <c r="D177" s="162" t="s">
        <v>62</v>
      </c>
      <c r="E177" s="162" t="s">
        <v>66</v>
      </c>
      <c r="F177" s="162"/>
      <c r="G177" s="162"/>
      <c r="H177" s="34"/>
      <c r="I177" s="34"/>
      <c r="J177" s="35" t="s">
        <v>266</v>
      </c>
      <c r="K177" s="48"/>
      <c r="L177" s="48"/>
      <c r="M177" s="48"/>
      <c r="N177" s="48">
        <f t="shared" si="81"/>
        <v>0</v>
      </c>
      <c r="O177" s="48"/>
      <c r="P177" s="48"/>
      <c r="Q177" s="48"/>
      <c r="R177" s="48"/>
      <c r="S177" s="48"/>
      <c r="T177" s="48"/>
      <c r="U177" s="42">
        <v>0</v>
      </c>
      <c r="V177" s="38"/>
      <c r="W177" s="38"/>
      <c r="X177" s="38"/>
      <c r="Y177" s="14" t="s">
        <v>33</v>
      </c>
    </row>
    <row r="178" spans="1:25" s="39" customFormat="1" ht="16.5" thickTop="1" thickBot="1" x14ac:dyDescent="0.3">
      <c r="A178" s="38" t="s">
        <v>30</v>
      </c>
      <c r="B178" s="162" t="s">
        <v>47</v>
      </c>
      <c r="C178" s="162" t="s">
        <v>47</v>
      </c>
      <c r="D178" s="162" t="s">
        <v>62</v>
      </c>
      <c r="E178" s="162" t="s">
        <v>114</v>
      </c>
      <c r="F178" s="162"/>
      <c r="G178" s="162"/>
      <c r="H178" s="34"/>
      <c r="I178" s="34"/>
      <c r="J178" s="35" t="s">
        <v>267</v>
      </c>
      <c r="K178" s="48"/>
      <c r="L178" s="48"/>
      <c r="M178" s="48"/>
      <c r="N178" s="48">
        <f t="shared" si="81"/>
        <v>0</v>
      </c>
      <c r="O178" s="48"/>
      <c r="P178" s="48"/>
      <c r="Q178" s="48"/>
      <c r="R178" s="48"/>
      <c r="S178" s="48"/>
      <c r="T178" s="48"/>
      <c r="U178" s="42">
        <v>0</v>
      </c>
      <c r="V178" s="38"/>
      <c r="W178" s="38"/>
      <c r="X178" s="38"/>
      <c r="Y178" s="14" t="s">
        <v>33</v>
      </c>
    </row>
    <row r="179" spans="1:25" s="39" customFormat="1" ht="16.5" thickTop="1" thickBot="1" x14ac:dyDescent="0.3">
      <c r="A179" s="38" t="s">
        <v>30</v>
      </c>
      <c r="B179" s="162" t="s">
        <v>47</v>
      </c>
      <c r="C179" s="162" t="s">
        <v>47</v>
      </c>
      <c r="D179" s="162" t="s">
        <v>62</v>
      </c>
      <c r="E179" s="162" t="s">
        <v>137</v>
      </c>
      <c r="F179" s="162"/>
      <c r="G179" s="162"/>
      <c r="H179" s="34"/>
      <c r="I179" s="34"/>
      <c r="J179" s="35" t="s">
        <v>268</v>
      </c>
      <c r="K179" s="48"/>
      <c r="L179" s="48"/>
      <c r="M179" s="48"/>
      <c r="N179" s="48">
        <f t="shared" si="81"/>
        <v>0</v>
      </c>
      <c r="O179" s="48"/>
      <c r="P179" s="48"/>
      <c r="Q179" s="48"/>
      <c r="R179" s="48"/>
      <c r="S179" s="48"/>
      <c r="T179" s="48"/>
      <c r="U179" s="42">
        <v>0</v>
      </c>
      <c r="V179" s="38"/>
      <c r="W179" s="38"/>
      <c r="X179" s="38"/>
      <c r="Y179" s="14" t="s">
        <v>33</v>
      </c>
    </row>
    <row r="180" spans="1:25" s="39" customFormat="1" ht="16.5" thickTop="1" thickBot="1" x14ac:dyDescent="0.3">
      <c r="A180" s="38" t="s">
        <v>30</v>
      </c>
      <c r="B180" s="162" t="s">
        <v>47</v>
      </c>
      <c r="C180" s="162" t="s">
        <v>47</v>
      </c>
      <c r="D180" s="162" t="s">
        <v>62</v>
      </c>
      <c r="E180" s="162" t="s">
        <v>141</v>
      </c>
      <c r="F180" s="162"/>
      <c r="G180" s="162"/>
      <c r="H180" s="34"/>
      <c r="I180" s="34"/>
      <c r="J180" s="35" t="s">
        <v>269</v>
      </c>
      <c r="K180" s="48"/>
      <c r="L180" s="48"/>
      <c r="M180" s="48"/>
      <c r="N180" s="48">
        <f t="shared" si="81"/>
        <v>0</v>
      </c>
      <c r="O180" s="48"/>
      <c r="P180" s="48"/>
      <c r="Q180" s="48"/>
      <c r="R180" s="48"/>
      <c r="S180" s="48"/>
      <c r="T180" s="48"/>
      <c r="U180" s="42">
        <v>0</v>
      </c>
      <c r="V180" s="38"/>
      <c r="W180" s="38"/>
      <c r="X180" s="38"/>
      <c r="Y180" s="14" t="s">
        <v>33</v>
      </c>
    </row>
    <row r="181" spans="1:25" s="39" customFormat="1" ht="16.5" thickTop="1" thickBot="1" x14ac:dyDescent="0.3">
      <c r="A181" s="38" t="s">
        <v>30</v>
      </c>
      <c r="B181" s="162" t="s">
        <v>47</v>
      </c>
      <c r="C181" s="162" t="s">
        <v>47</v>
      </c>
      <c r="D181" s="162" t="s">
        <v>62</v>
      </c>
      <c r="E181" s="162" t="s">
        <v>145</v>
      </c>
      <c r="F181" s="162"/>
      <c r="G181" s="162"/>
      <c r="H181" s="34"/>
      <c r="I181" s="34"/>
      <c r="J181" s="35" t="s">
        <v>270</v>
      </c>
      <c r="K181" s="48"/>
      <c r="L181" s="48"/>
      <c r="M181" s="48"/>
      <c r="N181" s="48">
        <f t="shared" si="81"/>
        <v>0</v>
      </c>
      <c r="O181" s="48"/>
      <c r="P181" s="48"/>
      <c r="Q181" s="48"/>
      <c r="R181" s="48"/>
      <c r="S181" s="48"/>
      <c r="T181" s="48"/>
      <c r="U181" s="42">
        <v>0</v>
      </c>
      <c r="V181" s="38"/>
      <c r="W181" s="38"/>
      <c r="X181" s="38"/>
      <c r="Y181" s="14" t="s">
        <v>33</v>
      </c>
    </row>
    <row r="182" spans="1:25" s="39" customFormat="1" ht="16.5" thickTop="1" thickBot="1" x14ac:dyDescent="0.3">
      <c r="A182" s="38" t="s">
        <v>30</v>
      </c>
      <c r="B182" s="162" t="s">
        <v>47</v>
      </c>
      <c r="C182" s="162" t="s">
        <v>47</v>
      </c>
      <c r="D182" s="162" t="s">
        <v>62</v>
      </c>
      <c r="E182" s="162" t="s">
        <v>271</v>
      </c>
      <c r="F182" s="162"/>
      <c r="G182" s="162"/>
      <c r="H182" s="34"/>
      <c r="I182" s="34"/>
      <c r="J182" s="35" t="s">
        <v>272</v>
      </c>
      <c r="K182" s="48"/>
      <c r="L182" s="48"/>
      <c r="M182" s="48"/>
      <c r="N182" s="48">
        <f t="shared" si="81"/>
        <v>0</v>
      </c>
      <c r="O182" s="48"/>
      <c r="P182" s="48"/>
      <c r="Q182" s="48"/>
      <c r="R182" s="48"/>
      <c r="S182" s="48"/>
      <c r="T182" s="48"/>
      <c r="U182" s="42">
        <v>0</v>
      </c>
      <c r="V182" s="38"/>
      <c r="W182" s="38"/>
      <c r="X182" s="38"/>
      <c r="Y182" s="14" t="s">
        <v>33</v>
      </c>
    </row>
    <row r="183" spans="1:25" s="39" customFormat="1" ht="16.5" thickTop="1" thickBot="1" x14ac:dyDescent="0.3">
      <c r="A183" s="38" t="s">
        <v>30</v>
      </c>
      <c r="B183" s="162" t="s">
        <v>47</v>
      </c>
      <c r="C183" s="162" t="s">
        <v>47</v>
      </c>
      <c r="D183" s="162" t="s">
        <v>62</v>
      </c>
      <c r="E183" s="162" t="s">
        <v>273</v>
      </c>
      <c r="F183" s="162"/>
      <c r="G183" s="162"/>
      <c r="H183" s="34"/>
      <c r="I183" s="34"/>
      <c r="J183" s="35" t="s">
        <v>274</v>
      </c>
      <c r="K183" s="48"/>
      <c r="L183" s="48"/>
      <c r="M183" s="48"/>
      <c r="N183" s="48">
        <f t="shared" si="81"/>
        <v>0</v>
      </c>
      <c r="O183" s="48"/>
      <c r="P183" s="48"/>
      <c r="Q183" s="48"/>
      <c r="R183" s="48"/>
      <c r="S183" s="48"/>
      <c r="T183" s="48"/>
      <c r="U183" s="42">
        <v>0</v>
      </c>
      <c r="V183" s="38"/>
      <c r="W183" s="38"/>
      <c r="X183" s="38"/>
      <c r="Y183" s="14" t="s">
        <v>33</v>
      </c>
    </row>
    <row r="184" spans="1:25" s="39" customFormat="1" ht="16.5" thickTop="1" thickBot="1" x14ac:dyDescent="0.3">
      <c r="A184" s="38" t="s">
        <v>30</v>
      </c>
      <c r="B184" s="162" t="s">
        <v>47</v>
      </c>
      <c r="C184" s="162" t="s">
        <v>47</v>
      </c>
      <c r="D184" s="162" t="s">
        <v>62</v>
      </c>
      <c r="E184" s="162" t="s">
        <v>275</v>
      </c>
      <c r="F184" s="162"/>
      <c r="G184" s="162"/>
      <c r="H184" s="34"/>
      <c r="I184" s="34"/>
      <c r="J184" s="35" t="s">
        <v>276</v>
      </c>
      <c r="K184" s="48"/>
      <c r="L184" s="48"/>
      <c r="M184" s="48"/>
      <c r="N184" s="48">
        <f t="shared" si="81"/>
        <v>0</v>
      </c>
      <c r="O184" s="48"/>
      <c r="P184" s="48"/>
      <c r="Q184" s="48"/>
      <c r="R184" s="48"/>
      <c r="S184" s="48"/>
      <c r="T184" s="48"/>
      <c r="U184" s="42">
        <v>0</v>
      </c>
      <c r="V184" s="38"/>
      <c r="W184" s="38"/>
      <c r="X184" s="38"/>
      <c r="Y184" s="14" t="s">
        <v>33</v>
      </c>
    </row>
    <row r="185" spans="1:25" s="39" customFormat="1" ht="16.5" thickTop="1" thickBot="1" x14ac:dyDescent="0.3">
      <c r="A185" s="38" t="s">
        <v>30</v>
      </c>
      <c r="B185" s="162" t="s">
        <v>47</v>
      </c>
      <c r="C185" s="162" t="s">
        <v>47</v>
      </c>
      <c r="D185" s="162" t="s">
        <v>62</v>
      </c>
      <c r="E185" s="162" t="s">
        <v>277</v>
      </c>
      <c r="F185" s="162"/>
      <c r="G185" s="162"/>
      <c r="H185" s="34"/>
      <c r="I185" s="34"/>
      <c r="J185" s="35" t="s">
        <v>278</v>
      </c>
      <c r="K185" s="48"/>
      <c r="L185" s="48"/>
      <c r="M185" s="48"/>
      <c r="N185" s="48">
        <f t="shared" si="81"/>
        <v>0</v>
      </c>
      <c r="O185" s="48"/>
      <c r="P185" s="48"/>
      <c r="Q185" s="48"/>
      <c r="R185" s="48"/>
      <c r="S185" s="48"/>
      <c r="T185" s="48"/>
      <c r="U185" s="42">
        <v>0</v>
      </c>
      <c r="V185" s="38"/>
      <c r="W185" s="38"/>
      <c r="X185" s="38"/>
      <c r="Y185" s="14" t="s">
        <v>33</v>
      </c>
    </row>
    <row r="186" spans="1:25" s="39" customFormat="1" ht="16.5" thickTop="1" thickBot="1" x14ac:dyDescent="0.3">
      <c r="A186" s="27" t="s">
        <v>30</v>
      </c>
      <c r="B186" s="28" t="s">
        <v>47</v>
      </c>
      <c r="C186" s="28" t="s">
        <v>47</v>
      </c>
      <c r="D186" s="28" t="s">
        <v>66</v>
      </c>
      <c r="E186" s="28"/>
      <c r="F186" s="28"/>
      <c r="G186" s="28"/>
      <c r="H186" s="29"/>
      <c r="I186" s="29"/>
      <c r="J186" s="30" t="s">
        <v>279</v>
      </c>
      <c r="K186" s="51"/>
      <c r="L186" s="51"/>
      <c r="M186" s="51"/>
      <c r="N186" s="51">
        <f t="shared" ref="N186:N217" si="87">K186+L186-M186</f>
        <v>0</v>
      </c>
      <c r="O186" s="51"/>
      <c r="P186" s="51"/>
      <c r="Q186" s="51"/>
      <c r="R186" s="51"/>
      <c r="S186" s="51"/>
      <c r="T186" s="51"/>
      <c r="U186" s="42">
        <v>0</v>
      </c>
      <c r="V186" s="28"/>
      <c r="W186" s="27" t="s">
        <v>280</v>
      </c>
      <c r="X186" s="27"/>
      <c r="Y186" s="14" t="s">
        <v>33</v>
      </c>
    </row>
    <row r="187" spans="1:25" s="39" customFormat="1" ht="16.5" thickTop="1" thickBot="1" x14ac:dyDescent="0.3">
      <c r="A187" s="27" t="s">
        <v>30</v>
      </c>
      <c r="B187" s="28" t="s">
        <v>47</v>
      </c>
      <c r="C187" s="28" t="s">
        <v>47</v>
      </c>
      <c r="D187" s="28" t="s">
        <v>114</v>
      </c>
      <c r="E187" s="28"/>
      <c r="F187" s="28"/>
      <c r="G187" s="28"/>
      <c r="H187" s="29"/>
      <c r="I187" s="29"/>
      <c r="J187" s="30" t="s">
        <v>281</v>
      </c>
      <c r="K187" s="51"/>
      <c r="L187" s="51"/>
      <c r="M187" s="51"/>
      <c r="N187" s="51">
        <f t="shared" si="87"/>
        <v>0</v>
      </c>
      <c r="O187" s="51"/>
      <c r="P187" s="51"/>
      <c r="Q187" s="51"/>
      <c r="R187" s="51"/>
      <c r="S187" s="51"/>
      <c r="T187" s="51"/>
      <c r="U187" s="42">
        <v>0</v>
      </c>
      <c r="V187" s="28"/>
      <c r="W187" s="27" t="s">
        <v>282</v>
      </c>
      <c r="X187" s="27"/>
      <c r="Y187" s="14" t="s">
        <v>33</v>
      </c>
    </row>
    <row r="188" spans="1:25" s="39" customFormat="1" ht="16.5" thickTop="1" thickBot="1" x14ac:dyDescent="0.3">
      <c r="A188" s="21" t="s">
        <v>30</v>
      </c>
      <c r="B188" s="22" t="s">
        <v>47</v>
      </c>
      <c r="C188" s="22" t="s">
        <v>62</v>
      </c>
      <c r="D188" s="22"/>
      <c r="E188" s="22"/>
      <c r="F188" s="22"/>
      <c r="G188" s="22"/>
      <c r="H188" s="23"/>
      <c r="I188" s="23"/>
      <c r="J188" s="24" t="s">
        <v>283</v>
      </c>
      <c r="K188" s="56">
        <f>+K189+K192+K193</f>
        <v>0</v>
      </c>
      <c r="L188" s="56">
        <f>+L189+L192+L193</f>
        <v>0</v>
      </c>
      <c r="M188" s="56">
        <f>+M189+M192+M193</f>
        <v>0</v>
      </c>
      <c r="N188" s="56">
        <f t="shared" si="87"/>
        <v>0</v>
      </c>
      <c r="O188" s="56">
        <f t="shared" ref="O188:T188" si="88">+O189+O192+O193</f>
        <v>0</v>
      </c>
      <c r="P188" s="56">
        <f t="shared" si="88"/>
        <v>0</v>
      </c>
      <c r="Q188" s="56">
        <f t="shared" si="88"/>
        <v>0</v>
      </c>
      <c r="R188" s="56">
        <f t="shared" si="88"/>
        <v>0</v>
      </c>
      <c r="S188" s="56">
        <f>+S189+S192+S193</f>
        <v>0</v>
      </c>
      <c r="T188" s="56">
        <f t="shared" si="88"/>
        <v>0</v>
      </c>
      <c r="U188" s="42">
        <v>0</v>
      </c>
      <c r="V188" s="22"/>
      <c r="W188" s="22" t="s">
        <v>284</v>
      </c>
      <c r="X188" s="22"/>
      <c r="Y188" s="14" t="s">
        <v>33</v>
      </c>
    </row>
    <row r="189" spans="1:25" s="39" customFormat="1" ht="16.5" thickTop="1" thickBot="1" x14ac:dyDescent="0.3">
      <c r="A189" s="28" t="s">
        <v>30</v>
      </c>
      <c r="B189" s="28" t="s">
        <v>47</v>
      </c>
      <c r="C189" s="28" t="s">
        <v>62</v>
      </c>
      <c r="D189" s="28" t="s">
        <v>34</v>
      </c>
      <c r="E189" s="28"/>
      <c r="F189" s="28"/>
      <c r="G189" s="28"/>
      <c r="H189" s="29"/>
      <c r="I189" s="29"/>
      <c r="J189" s="30" t="s">
        <v>285</v>
      </c>
      <c r="K189" s="51">
        <f>+K190+K191</f>
        <v>0</v>
      </c>
      <c r="L189" s="51">
        <f>+L190+L191</f>
        <v>0</v>
      </c>
      <c r="M189" s="51">
        <f>+M190+M191</f>
        <v>0</v>
      </c>
      <c r="N189" s="51">
        <f t="shared" si="87"/>
        <v>0</v>
      </c>
      <c r="O189" s="51">
        <f t="shared" ref="O189:T189" si="89">+O190+O191</f>
        <v>0</v>
      </c>
      <c r="P189" s="51">
        <f t="shared" si="89"/>
        <v>0</v>
      </c>
      <c r="Q189" s="51">
        <f t="shared" si="89"/>
        <v>0</v>
      </c>
      <c r="R189" s="51">
        <f t="shared" si="89"/>
        <v>0</v>
      </c>
      <c r="S189" s="51">
        <f>+S190+S191</f>
        <v>0</v>
      </c>
      <c r="T189" s="51">
        <f t="shared" si="89"/>
        <v>0</v>
      </c>
      <c r="U189" s="42">
        <v>0</v>
      </c>
      <c r="V189" s="28"/>
      <c r="W189" s="27" t="s">
        <v>286</v>
      </c>
      <c r="X189" s="27" t="s">
        <v>287</v>
      </c>
      <c r="Y189" s="14" t="s">
        <v>33</v>
      </c>
    </row>
    <row r="190" spans="1:25" s="39" customFormat="1" ht="16.5" thickTop="1" thickBot="1" x14ac:dyDescent="0.3">
      <c r="A190" s="38" t="s">
        <v>30</v>
      </c>
      <c r="B190" s="162" t="s">
        <v>47</v>
      </c>
      <c r="C190" s="162" t="s">
        <v>62</v>
      </c>
      <c r="D190" s="162" t="s">
        <v>34</v>
      </c>
      <c r="E190" s="162" t="s">
        <v>34</v>
      </c>
      <c r="F190" s="162"/>
      <c r="G190" s="162"/>
      <c r="H190" s="34"/>
      <c r="I190" s="34"/>
      <c r="J190" s="35" t="s">
        <v>288</v>
      </c>
      <c r="K190" s="48"/>
      <c r="L190" s="48"/>
      <c r="M190" s="48"/>
      <c r="N190" s="48">
        <f t="shared" si="87"/>
        <v>0</v>
      </c>
      <c r="O190" s="48"/>
      <c r="P190" s="48"/>
      <c r="Q190" s="48"/>
      <c r="R190" s="48"/>
      <c r="S190" s="48"/>
      <c r="T190" s="48"/>
      <c r="U190" s="42">
        <v>0</v>
      </c>
      <c r="V190" s="38"/>
      <c r="W190" s="38" t="s">
        <v>289</v>
      </c>
      <c r="X190" s="38" t="s">
        <v>290</v>
      </c>
      <c r="Y190" s="14" t="s">
        <v>33</v>
      </c>
    </row>
    <row r="191" spans="1:25" s="39" customFormat="1" ht="16.5" thickTop="1" thickBot="1" x14ac:dyDescent="0.3">
      <c r="A191" s="38" t="s">
        <v>30</v>
      </c>
      <c r="B191" s="162" t="s">
        <v>47</v>
      </c>
      <c r="C191" s="162" t="s">
        <v>62</v>
      </c>
      <c r="D191" s="162" t="s">
        <v>34</v>
      </c>
      <c r="E191" s="162" t="s">
        <v>47</v>
      </c>
      <c r="F191" s="162"/>
      <c r="G191" s="162"/>
      <c r="H191" s="34"/>
      <c r="I191" s="34"/>
      <c r="J191" s="35" t="s">
        <v>291</v>
      </c>
      <c r="K191" s="48"/>
      <c r="L191" s="48"/>
      <c r="M191" s="48"/>
      <c r="N191" s="48">
        <f t="shared" si="87"/>
        <v>0</v>
      </c>
      <c r="O191" s="48"/>
      <c r="P191" s="48"/>
      <c r="Q191" s="48"/>
      <c r="R191" s="48"/>
      <c r="S191" s="48"/>
      <c r="T191" s="48"/>
      <c r="U191" s="42">
        <v>0</v>
      </c>
      <c r="V191" s="162"/>
      <c r="W191" s="38" t="s">
        <v>292</v>
      </c>
      <c r="X191" s="38"/>
      <c r="Y191" s="14" t="s">
        <v>33</v>
      </c>
    </row>
    <row r="192" spans="1:25" s="39" customFormat="1" ht="16.5" thickTop="1" thickBot="1" x14ac:dyDescent="0.3">
      <c r="A192" s="27" t="s">
        <v>30</v>
      </c>
      <c r="B192" s="28" t="s">
        <v>47</v>
      </c>
      <c r="C192" s="28" t="s">
        <v>62</v>
      </c>
      <c r="D192" s="28" t="s">
        <v>47</v>
      </c>
      <c r="E192" s="28"/>
      <c r="F192" s="28"/>
      <c r="G192" s="28"/>
      <c r="H192" s="29"/>
      <c r="I192" s="29"/>
      <c r="J192" s="30" t="s">
        <v>293</v>
      </c>
      <c r="K192" s="51"/>
      <c r="L192" s="51"/>
      <c r="M192" s="51"/>
      <c r="N192" s="51">
        <f t="shared" si="87"/>
        <v>0</v>
      </c>
      <c r="O192" s="51"/>
      <c r="P192" s="51"/>
      <c r="Q192" s="51"/>
      <c r="R192" s="51"/>
      <c r="S192" s="51"/>
      <c r="T192" s="51"/>
      <c r="U192" s="42">
        <v>0</v>
      </c>
      <c r="V192" s="28"/>
      <c r="W192" s="27" t="s">
        <v>294</v>
      </c>
      <c r="X192" s="27"/>
      <c r="Y192" s="14" t="s">
        <v>33</v>
      </c>
    </row>
    <row r="193" spans="1:25" s="39" customFormat="1" ht="16.5" thickTop="1" thickBot="1" x14ac:dyDescent="0.3">
      <c r="A193" s="27" t="s">
        <v>30</v>
      </c>
      <c r="B193" s="28" t="s">
        <v>47</v>
      </c>
      <c r="C193" s="28" t="s">
        <v>62</v>
      </c>
      <c r="D193" s="28" t="s">
        <v>62</v>
      </c>
      <c r="E193" s="28"/>
      <c r="F193" s="28"/>
      <c r="G193" s="28"/>
      <c r="H193" s="29"/>
      <c r="I193" s="29"/>
      <c r="J193" s="30" t="s">
        <v>295</v>
      </c>
      <c r="K193" s="51"/>
      <c r="L193" s="51"/>
      <c r="M193" s="51"/>
      <c r="N193" s="51">
        <f t="shared" si="87"/>
        <v>0</v>
      </c>
      <c r="O193" s="51"/>
      <c r="P193" s="51"/>
      <c r="Q193" s="51"/>
      <c r="R193" s="51"/>
      <c r="S193" s="51"/>
      <c r="T193" s="51"/>
      <c r="U193" s="42">
        <v>0</v>
      </c>
      <c r="V193" s="28"/>
      <c r="W193" s="27" t="s">
        <v>296</v>
      </c>
      <c r="X193" s="27" t="s">
        <v>297</v>
      </c>
      <c r="Y193" s="14" t="s">
        <v>33</v>
      </c>
    </row>
    <row r="194" spans="1:25" s="39" customFormat="1" ht="16.5" thickTop="1" thickBot="1" x14ac:dyDescent="0.3">
      <c r="A194" s="21" t="s">
        <v>30</v>
      </c>
      <c r="B194" s="22" t="s">
        <v>47</v>
      </c>
      <c r="C194" s="22" t="s">
        <v>66</v>
      </c>
      <c r="D194" s="22"/>
      <c r="E194" s="22"/>
      <c r="F194" s="22"/>
      <c r="G194" s="22"/>
      <c r="H194" s="23"/>
      <c r="I194" s="23"/>
      <c r="J194" s="24" t="s">
        <v>298</v>
      </c>
      <c r="K194" s="56">
        <f>+K195+K206+K212</f>
        <v>0</v>
      </c>
      <c r="L194" s="56">
        <f>+L195+L206+L212</f>
        <v>0</v>
      </c>
      <c r="M194" s="56">
        <f>+M195+M206+M212</f>
        <v>0</v>
      </c>
      <c r="N194" s="56">
        <f t="shared" si="87"/>
        <v>0</v>
      </c>
      <c r="O194" s="56">
        <f t="shared" ref="O194:T194" si="90">+O195+O206+O212</f>
        <v>0</v>
      </c>
      <c r="P194" s="56">
        <f t="shared" si="90"/>
        <v>0</v>
      </c>
      <c r="Q194" s="56">
        <f t="shared" si="90"/>
        <v>0</v>
      </c>
      <c r="R194" s="56">
        <f t="shared" si="90"/>
        <v>0</v>
      </c>
      <c r="S194" s="56">
        <f>+S195+S206+S212</f>
        <v>0</v>
      </c>
      <c r="T194" s="56">
        <f t="shared" si="90"/>
        <v>0</v>
      </c>
      <c r="U194" s="42">
        <v>0</v>
      </c>
      <c r="V194" s="22"/>
      <c r="W194" s="22" t="s">
        <v>299</v>
      </c>
      <c r="X194" s="22"/>
      <c r="Y194" s="14" t="s">
        <v>33</v>
      </c>
    </row>
    <row r="195" spans="1:25" s="39" customFormat="1" ht="16.5" thickTop="1" thickBot="1" x14ac:dyDescent="0.3">
      <c r="A195" s="27" t="s">
        <v>30</v>
      </c>
      <c r="B195" s="28" t="s">
        <v>47</v>
      </c>
      <c r="C195" s="28" t="s">
        <v>66</v>
      </c>
      <c r="D195" s="28" t="s">
        <v>34</v>
      </c>
      <c r="E195" s="28"/>
      <c r="F195" s="28"/>
      <c r="G195" s="28"/>
      <c r="H195" s="29"/>
      <c r="I195" s="29"/>
      <c r="J195" s="30" t="s">
        <v>300</v>
      </c>
      <c r="K195" s="51">
        <f>+K196+K199+K205</f>
        <v>0</v>
      </c>
      <c r="L195" s="51">
        <f>+L196+L199+L205</f>
        <v>0</v>
      </c>
      <c r="M195" s="51">
        <f>+M196+M199+M205</f>
        <v>0</v>
      </c>
      <c r="N195" s="51">
        <f t="shared" si="87"/>
        <v>0</v>
      </c>
      <c r="O195" s="51">
        <f t="shared" ref="O195:T195" si="91">+O196+O199+O205</f>
        <v>0</v>
      </c>
      <c r="P195" s="51">
        <f t="shared" si="91"/>
        <v>0</v>
      </c>
      <c r="Q195" s="51">
        <f t="shared" si="91"/>
        <v>0</v>
      </c>
      <c r="R195" s="51">
        <f t="shared" si="91"/>
        <v>0</v>
      </c>
      <c r="S195" s="51">
        <f>+S196+S199+S205</f>
        <v>0</v>
      </c>
      <c r="T195" s="51">
        <f t="shared" si="91"/>
        <v>0</v>
      </c>
      <c r="U195" s="42">
        <v>0</v>
      </c>
      <c r="V195" s="28"/>
      <c r="W195" s="27" t="s">
        <v>301</v>
      </c>
      <c r="X195" s="27" t="s">
        <v>302</v>
      </c>
      <c r="Y195" s="14" t="s">
        <v>33</v>
      </c>
    </row>
    <row r="196" spans="1:25" s="39" customFormat="1" ht="16.5" thickTop="1" thickBot="1" x14ac:dyDescent="0.3">
      <c r="A196" s="38" t="s">
        <v>30</v>
      </c>
      <c r="B196" s="162" t="s">
        <v>47</v>
      </c>
      <c r="C196" s="162" t="s">
        <v>66</v>
      </c>
      <c r="D196" s="162" t="s">
        <v>34</v>
      </c>
      <c r="E196" s="162" t="s">
        <v>34</v>
      </c>
      <c r="F196" s="162"/>
      <c r="G196" s="162"/>
      <c r="H196" s="34"/>
      <c r="I196" s="34"/>
      <c r="J196" s="35" t="s">
        <v>303</v>
      </c>
      <c r="K196" s="48">
        <f>+K197+K198</f>
        <v>0</v>
      </c>
      <c r="L196" s="48">
        <f>+L197+L198</f>
        <v>0</v>
      </c>
      <c r="M196" s="48">
        <f>+M197+M198</f>
        <v>0</v>
      </c>
      <c r="N196" s="48">
        <f t="shared" si="87"/>
        <v>0</v>
      </c>
      <c r="O196" s="48">
        <f t="shared" ref="O196:T196" si="92">+O197+O198</f>
        <v>0</v>
      </c>
      <c r="P196" s="48">
        <f t="shared" si="92"/>
        <v>0</v>
      </c>
      <c r="Q196" s="48">
        <f t="shared" si="92"/>
        <v>0</v>
      </c>
      <c r="R196" s="48">
        <f t="shared" si="92"/>
        <v>0</v>
      </c>
      <c r="S196" s="48">
        <f>+S197+S198</f>
        <v>0</v>
      </c>
      <c r="T196" s="48">
        <f t="shared" si="92"/>
        <v>0</v>
      </c>
      <c r="U196" s="42">
        <v>0</v>
      </c>
      <c r="V196" s="38"/>
      <c r="W196" s="38" t="s">
        <v>304</v>
      </c>
      <c r="X196" s="38" t="s">
        <v>290</v>
      </c>
      <c r="Y196" s="14" t="s">
        <v>33</v>
      </c>
    </row>
    <row r="197" spans="1:25" ht="16.5" thickTop="1" thickBot="1" x14ac:dyDescent="0.3">
      <c r="A197" s="43" t="s">
        <v>30</v>
      </c>
      <c r="B197" s="34" t="s">
        <v>47</v>
      </c>
      <c r="C197" s="34" t="s">
        <v>66</v>
      </c>
      <c r="D197" s="34" t="s">
        <v>34</v>
      </c>
      <c r="E197" s="34" t="s">
        <v>34</v>
      </c>
      <c r="F197" s="162" t="s">
        <v>34</v>
      </c>
      <c r="G197" s="34"/>
      <c r="H197" s="34"/>
      <c r="I197" s="34"/>
      <c r="J197" s="40" t="s">
        <v>305</v>
      </c>
      <c r="K197" s="49"/>
      <c r="L197" s="49"/>
      <c r="M197" s="49"/>
      <c r="N197" s="49">
        <f t="shared" si="87"/>
        <v>0</v>
      </c>
      <c r="O197" s="49"/>
      <c r="P197" s="49"/>
      <c r="Q197" s="49"/>
      <c r="R197" s="49"/>
      <c r="S197" s="49"/>
      <c r="T197" s="49"/>
      <c r="U197" s="42">
        <v>0</v>
      </c>
      <c r="V197" s="34"/>
      <c r="W197" s="43" t="s">
        <v>306</v>
      </c>
      <c r="X197" s="43"/>
      <c r="Y197" s="14" t="s">
        <v>33</v>
      </c>
    </row>
    <row r="198" spans="1:25" ht="16.5" thickTop="1" thickBot="1" x14ac:dyDescent="0.3">
      <c r="A198" s="43" t="s">
        <v>30</v>
      </c>
      <c r="B198" s="34" t="s">
        <v>47</v>
      </c>
      <c r="C198" s="34" t="s">
        <v>66</v>
      </c>
      <c r="D198" s="34" t="s">
        <v>34</v>
      </c>
      <c r="E198" s="34" t="s">
        <v>34</v>
      </c>
      <c r="F198" s="162" t="s">
        <v>47</v>
      </c>
      <c r="G198" s="34"/>
      <c r="H198" s="34"/>
      <c r="I198" s="34"/>
      <c r="J198" s="40" t="s">
        <v>307</v>
      </c>
      <c r="K198" s="49"/>
      <c r="L198" s="49"/>
      <c r="M198" s="49"/>
      <c r="N198" s="49">
        <f t="shared" si="87"/>
        <v>0</v>
      </c>
      <c r="O198" s="49"/>
      <c r="P198" s="49"/>
      <c r="Q198" s="49"/>
      <c r="R198" s="49"/>
      <c r="S198" s="49"/>
      <c r="T198" s="49"/>
      <c r="U198" s="42">
        <v>0</v>
      </c>
      <c r="V198" s="43"/>
      <c r="W198" s="43" t="s">
        <v>308</v>
      </c>
      <c r="X198" s="43"/>
      <c r="Y198" s="14" t="s">
        <v>33</v>
      </c>
    </row>
    <row r="199" spans="1:25" s="39" customFormat="1" ht="16.5" thickTop="1" thickBot="1" x14ac:dyDescent="0.3">
      <c r="A199" s="38" t="s">
        <v>30</v>
      </c>
      <c r="B199" s="162" t="s">
        <v>47</v>
      </c>
      <c r="C199" s="162" t="s">
        <v>66</v>
      </c>
      <c r="D199" s="162" t="s">
        <v>34</v>
      </c>
      <c r="E199" s="162" t="s">
        <v>47</v>
      </c>
      <c r="F199" s="162"/>
      <c r="G199" s="162"/>
      <c r="H199" s="34"/>
      <c r="I199" s="34"/>
      <c r="J199" s="35" t="s">
        <v>309</v>
      </c>
      <c r="K199" s="48">
        <f>+K200+K201+K202+K203+K204</f>
        <v>0</v>
      </c>
      <c r="L199" s="48">
        <f>+L200+L201+L202+L203+L204</f>
        <v>0</v>
      </c>
      <c r="M199" s="48">
        <f>+M200+M201+M202+M203+M204</f>
        <v>0</v>
      </c>
      <c r="N199" s="48">
        <f t="shared" si="87"/>
        <v>0</v>
      </c>
      <c r="O199" s="48">
        <f t="shared" ref="O199:T199" si="93">+O200+O201+O202+O203+O204</f>
        <v>0</v>
      </c>
      <c r="P199" s="48">
        <f t="shared" si="93"/>
        <v>0</v>
      </c>
      <c r="Q199" s="48">
        <f t="shared" si="93"/>
        <v>0</v>
      </c>
      <c r="R199" s="48">
        <f t="shared" si="93"/>
        <v>0</v>
      </c>
      <c r="S199" s="48">
        <f>+S200+S201+S202+S203+S204</f>
        <v>0</v>
      </c>
      <c r="T199" s="48">
        <f t="shared" si="93"/>
        <v>0</v>
      </c>
      <c r="U199" s="42">
        <v>0</v>
      </c>
      <c r="V199" s="38"/>
      <c r="W199" s="38" t="s">
        <v>310</v>
      </c>
      <c r="X199" s="38"/>
      <c r="Y199" s="14" t="s">
        <v>33</v>
      </c>
    </row>
    <row r="200" spans="1:25" ht="16.5" thickTop="1" thickBot="1" x14ac:dyDescent="0.3">
      <c r="A200" s="43" t="s">
        <v>30</v>
      </c>
      <c r="B200" s="34" t="s">
        <v>47</v>
      </c>
      <c r="C200" s="34" t="s">
        <v>66</v>
      </c>
      <c r="D200" s="34" t="s">
        <v>34</v>
      </c>
      <c r="E200" s="34" t="s">
        <v>47</v>
      </c>
      <c r="F200" s="162" t="s">
        <v>34</v>
      </c>
      <c r="G200" s="34"/>
      <c r="H200" s="34"/>
      <c r="I200" s="34"/>
      <c r="J200" s="40" t="s">
        <v>311</v>
      </c>
      <c r="K200" s="49"/>
      <c r="L200" s="49"/>
      <c r="M200" s="49"/>
      <c r="N200" s="49">
        <f t="shared" si="87"/>
        <v>0</v>
      </c>
      <c r="O200" s="49"/>
      <c r="P200" s="49"/>
      <c r="Q200" s="49"/>
      <c r="R200" s="49"/>
      <c r="S200" s="49"/>
      <c r="T200" s="49"/>
      <c r="U200" s="42">
        <v>0</v>
      </c>
      <c r="V200" s="43"/>
      <c r="W200" s="43" t="s">
        <v>312</v>
      </c>
      <c r="X200" s="43"/>
      <c r="Y200" s="14" t="s">
        <v>33</v>
      </c>
    </row>
    <row r="201" spans="1:25" ht="16.5" thickTop="1" thickBot="1" x14ac:dyDescent="0.3">
      <c r="A201" s="43" t="s">
        <v>30</v>
      </c>
      <c r="B201" s="34" t="s">
        <v>47</v>
      </c>
      <c r="C201" s="34" t="s">
        <v>66</v>
      </c>
      <c r="D201" s="34" t="s">
        <v>34</v>
      </c>
      <c r="E201" s="34" t="s">
        <v>47</v>
      </c>
      <c r="F201" s="162" t="s">
        <v>47</v>
      </c>
      <c r="G201" s="34"/>
      <c r="H201" s="34"/>
      <c r="I201" s="34"/>
      <c r="J201" s="40" t="s">
        <v>313</v>
      </c>
      <c r="K201" s="49"/>
      <c r="L201" s="49"/>
      <c r="M201" s="49"/>
      <c r="N201" s="49">
        <f t="shared" si="87"/>
        <v>0</v>
      </c>
      <c r="O201" s="49"/>
      <c r="P201" s="49"/>
      <c r="Q201" s="49"/>
      <c r="R201" s="49"/>
      <c r="S201" s="49"/>
      <c r="T201" s="49"/>
      <c r="U201" s="42">
        <v>0</v>
      </c>
      <c r="V201" s="43"/>
      <c r="W201" s="43" t="s">
        <v>314</v>
      </c>
      <c r="X201" s="43"/>
      <c r="Y201" s="14" t="s">
        <v>33</v>
      </c>
    </row>
    <row r="202" spans="1:25" ht="16.5" thickTop="1" thickBot="1" x14ac:dyDescent="0.3">
      <c r="A202" s="43" t="s">
        <v>30</v>
      </c>
      <c r="B202" s="34" t="s">
        <v>47</v>
      </c>
      <c r="C202" s="34" t="s">
        <v>66</v>
      </c>
      <c r="D202" s="34" t="s">
        <v>34</v>
      </c>
      <c r="E202" s="34" t="s">
        <v>47</v>
      </c>
      <c r="F202" s="162" t="s">
        <v>62</v>
      </c>
      <c r="G202" s="34"/>
      <c r="H202" s="34"/>
      <c r="I202" s="34"/>
      <c r="J202" s="40" t="s">
        <v>315</v>
      </c>
      <c r="K202" s="49"/>
      <c r="L202" s="49"/>
      <c r="M202" s="49"/>
      <c r="N202" s="49">
        <f t="shared" si="87"/>
        <v>0</v>
      </c>
      <c r="O202" s="49"/>
      <c r="P202" s="49"/>
      <c r="Q202" s="49"/>
      <c r="R202" s="49"/>
      <c r="S202" s="49"/>
      <c r="T202" s="49"/>
      <c r="U202" s="42">
        <v>0</v>
      </c>
      <c r="V202" s="43"/>
      <c r="W202" s="43" t="s">
        <v>316</v>
      </c>
      <c r="X202" s="43"/>
      <c r="Y202" s="14" t="s">
        <v>33</v>
      </c>
    </row>
    <row r="203" spans="1:25" ht="16.5" thickTop="1" thickBot="1" x14ac:dyDescent="0.3">
      <c r="A203" s="43" t="s">
        <v>30</v>
      </c>
      <c r="B203" s="34" t="s">
        <v>47</v>
      </c>
      <c r="C203" s="34" t="s">
        <v>66</v>
      </c>
      <c r="D203" s="34" t="s">
        <v>34</v>
      </c>
      <c r="E203" s="34" t="s">
        <v>47</v>
      </c>
      <c r="F203" s="162" t="s">
        <v>66</v>
      </c>
      <c r="G203" s="34"/>
      <c r="H203" s="34"/>
      <c r="I203" s="34"/>
      <c r="J203" s="40" t="s">
        <v>317</v>
      </c>
      <c r="K203" s="49"/>
      <c r="L203" s="49"/>
      <c r="M203" s="49"/>
      <c r="N203" s="49">
        <f t="shared" si="87"/>
        <v>0</v>
      </c>
      <c r="O203" s="49"/>
      <c r="P203" s="49"/>
      <c r="Q203" s="49"/>
      <c r="R203" s="49"/>
      <c r="S203" s="49"/>
      <c r="T203" s="49"/>
      <c r="U203" s="42">
        <v>0</v>
      </c>
      <c r="V203" s="43"/>
      <c r="W203" s="43" t="s">
        <v>318</v>
      </c>
      <c r="X203" s="43"/>
      <c r="Y203" s="14" t="s">
        <v>33</v>
      </c>
    </row>
    <row r="204" spans="1:25" ht="16.5" thickTop="1" thickBot="1" x14ac:dyDescent="0.3">
      <c r="A204" s="43" t="s">
        <v>30</v>
      </c>
      <c r="B204" s="34" t="s">
        <v>47</v>
      </c>
      <c r="C204" s="34" t="s">
        <v>66</v>
      </c>
      <c r="D204" s="34" t="s">
        <v>34</v>
      </c>
      <c r="E204" s="34" t="s">
        <v>47</v>
      </c>
      <c r="F204" s="162" t="s">
        <v>114</v>
      </c>
      <c r="G204" s="34"/>
      <c r="H204" s="34"/>
      <c r="I204" s="34"/>
      <c r="J204" s="40" t="s">
        <v>319</v>
      </c>
      <c r="K204" s="49"/>
      <c r="L204" s="49"/>
      <c r="M204" s="49"/>
      <c r="N204" s="49">
        <f t="shared" si="87"/>
        <v>0</v>
      </c>
      <c r="O204" s="49"/>
      <c r="P204" s="49"/>
      <c r="Q204" s="49"/>
      <c r="R204" s="49"/>
      <c r="S204" s="49"/>
      <c r="T204" s="49"/>
      <c r="U204" s="42">
        <v>0</v>
      </c>
      <c r="V204" s="43"/>
      <c r="W204" s="43" t="s">
        <v>320</v>
      </c>
      <c r="X204" s="43" t="s">
        <v>321</v>
      </c>
      <c r="Y204" s="14" t="s">
        <v>33</v>
      </c>
    </row>
    <row r="205" spans="1:25" s="39" customFormat="1" ht="16.5" thickTop="1" thickBot="1" x14ac:dyDescent="0.3">
      <c r="A205" s="38" t="s">
        <v>30</v>
      </c>
      <c r="B205" s="162" t="s">
        <v>47</v>
      </c>
      <c r="C205" s="162" t="s">
        <v>66</v>
      </c>
      <c r="D205" s="162" t="s">
        <v>34</v>
      </c>
      <c r="E205" s="162" t="s">
        <v>62</v>
      </c>
      <c r="F205" s="162"/>
      <c r="G205" s="162"/>
      <c r="H205" s="34"/>
      <c r="I205" s="34"/>
      <c r="J205" s="35" t="s">
        <v>322</v>
      </c>
      <c r="K205" s="48"/>
      <c r="L205" s="48"/>
      <c r="M205" s="48"/>
      <c r="N205" s="48">
        <f t="shared" si="87"/>
        <v>0</v>
      </c>
      <c r="O205" s="48"/>
      <c r="P205" s="48"/>
      <c r="Q205" s="48"/>
      <c r="R205" s="48"/>
      <c r="S205" s="48"/>
      <c r="T205" s="48"/>
      <c r="U205" s="42">
        <v>0</v>
      </c>
      <c r="V205" s="38"/>
      <c r="W205" s="38" t="s">
        <v>323</v>
      </c>
      <c r="X205" s="38"/>
      <c r="Y205" s="14" t="s">
        <v>33</v>
      </c>
    </row>
    <row r="206" spans="1:25" s="39" customFormat="1" ht="16.5" thickTop="1" thickBot="1" x14ac:dyDescent="0.3">
      <c r="A206" s="27" t="s">
        <v>30</v>
      </c>
      <c r="B206" s="28" t="s">
        <v>47</v>
      </c>
      <c r="C206" s="28" t="s">
        <v>66</v>
      </c>
      <c r="D206" s="28" t="s">
        <v>47</v>
      </c>
      <c r="E206" s="28"/>
      <c r="F206" s="28"/>
      <c r="G206" s="28"/>
      <c r="H206" s="29"/>
      <c r="I206" s="29"/>
      <c r="J206" s="30" t="s">
        <v>324</v>
      </c>
      <c r="K206" s="51">
        <f>+K207+K210+K211</f>
        <v>0</v>
      </c>
      <c r="L206" s="51">
        <f>+L207+L210+L211</f>
        <v>0</v>
      </c>
      <c r="M206" s="51">
        <f>+M207+M210+M211</f>
        <v>0</v>
      </c>
      <c r="N206" s="51">
        <f t="shared" si="87"/>
        <v>0</v>
      </c>
      <c r="O206" s="51">
        <f t="shared" ref="O206:T206" si="94">+O207+O210+O211</f>
        <v>0</v>
      </c>
      <c r="P206" s="51">
        <f t="shared" si="94"/>
        <v>0</v>
      </c>
      <c r="Q206" s="51">
        <f t="shared" si="94"/>
        <v>0</v>
      </c>
      <c r="R206" s="51">
        <f t="shared" si="94"/>
        <v>0</v>
      </c>
      <c r="S206" s="51">
        <f>+S207+S210+S211</f>
        <v>0</v>
      </c>
      <c r="T206" s="51">
        <f t="shared" si="94"/>
        <v>0</v>
      </c>
      <c r="U206" s="42">
        <v>0</v>
      </c>
      <c r="V206" s="28"/>
      <c r="W206" s="27" t="s">
        <v>325</v>
      </c>
      <c r="X206" s="27" t="s">
        <v>326</v>
      </c>
      <c r="Y206" s="14" t="s">
        <v>33</v>
      </c>
    </row>
    <row r="207" spans="1:25" s="39" customFormat="1" ht="16.5" thickTop="1" thickBot="1" x14ac:dyDescent="0.3">
      <c r="A207" s="38" t="s">
        <v>30</v>
      </c>
      <c r="B207" s="162" t="s">
        <v>47</v>
      </c>
      <c r="C207" s="162" t="s">
        <v>66</v>
      </c>
      <c r="D207" s="162" t="s">
        <v>47</v>
      </c>
      <c r="E207" s="162" t="s">
        <v>34</v>
      </c>
      <c r="F207" s="162"/>
      <c r="G207" s="162"/>
      <c r="H207" s="34"/>
      <c r="I207" s="34"/>
      <c r="J207" s="35" t="s">
        <v>327</v>
      </c>
      <c r="K207" s="59">
        <f>+K208+K209</f>
        <v>0</v>
      </c>
      <c r="L207" s="59">
        <f>+L208+L209</f>
        <v>0</v>
      </c>
      <c r="M207" s="59">
        <f>+M208+M209</f>
        <v>0</v>
      </c>
      <c r="N207" s="59">
        <f t="shared" si="87"/>
        <v>0</v>
      </c>
      <c r="O207" s="59">
        <f t="shared" ref="O207:T207" si="95">+O208+O209</f>
        <v>0</v>
      </c>
      <c r="P207" s="59">
        <f t="shared" si="95"/>
        <v>0</v>
      </c>
      <c r="Q207" s="59">
        <f t="shared" si="95"/>
        <v>0</v>
      </c>
      <c r="R207" s="59">
        <f t="shared" si="95"/>
        <v>0</v>
      </c>
      <c r="S207" s="59">
        <f>+S208+S209</f>
        <v>0</v>
      </c>
      <c r="T207" s="59">
        <f t="shared" si="95"/>
        <v>0</v>
      </c>
      <c r="U207" s="42">
        <v>0</v>
      </c>
      <c r="V207" s="162"/>
      <c r="W207" s="38" t="s">
        <v>328</v>
      </c>
      <c r="X207" s="38"/>
      <c r="Y207" s="14" t="s">
        <v>33</v>
      </c>
    </row>
    <row r="208" spans="1:25" ht="16.5" thickTop="1" thickBot="1" x14ac:dyDescent="0.3">
      <c r="A208" s="43" t="s">
        <v>30</v>
      </c>
      <c r="B208" s="34" t="s">
        <v>47</v>
      </c>
      <c r="C208" s="34" t="s">
        <v>66</v>
      </c>
      <c r="D208" s="34" t="s">
        <v>47</v>
      </c>
      <c r="E208" s="34" t="s">
        <v>34</v>
      </c>
      <c r="F208" s="162" t="s">
        <v>34</v>
      </c>
      <c r="G208" s="34"/>
      <c r="H208" s="34"/>
      <c r="I208" s="34"/>
      <c r="J208" s="40" t="s">
        <v>329</v>
      </c>
      <c r="K208" s="60"/>
      <c r="L208" s="60"/>
      <c r="M208" s="60"/>
      <c r="N208" s="60">
        <f t="shared" si="87"/>
        <v>0</v>
      </c>
      <c r="O208" s="60"/>
      <c r="P208" s="60"/>
      <c r="Q208" s="60"/>
      <c r="R208" s="60"/>
      <c r="S208" s="60"/>
      <c r="T208" s="60"/>
      <c r="U208" s="42">
        <v>0</v>
      </c>
      <c r="V208" s="34"/>
      <c r="W208" s="43" t="s">
        <v>330</v>
      </c>
      <c r="X208" s="43"/>
      <c r="Y208" s="14" t="s">
        <v>33</v>
      </c>
    </row>
    <row r="209" spans="1:25" ht="16.5" thickTop="1" thickBot="1" x14ac:dyDescent="0.3">
      <c r="A209" s="43" t="s">
        <v>30</v>
      </c>
      <c r="B209" s="34" t="s">
        <v>47</v>
      </c>
      <c r="C209" s="34" t="s">
        <v>66</v>
      </c>
      <c r="D209" s="34" t="s">
        <v>47</v>
      </c>
      <c r="E209" s="34" t="s">
        <v>34</v>
      </c>
      <c r="F209" s="162" t="s">
        <v>47</v>
      </c>
      <c r="G209" s="34"/>
      <c r="H209" s="34"/>
      <c r="I209" s="34"/>
      <c r="J209" s="40" t="s">
        <v>331</v>
      </c>
      <c r="K209" s="60"/>
      <c r="L209" s="60"/>
      <c r="M209" s="60"/>
      <c r="N209" s="60">
        <f t="shared" si="87"/>
        <v>0</v>
      </c>
      <c r="O209" s="60"/>
      <c r="P209" s="60"/>
      <c r="Q209" s="60"/>
      <c r="R209" s="60"/>
      <c r="S209" s="60"/>
      <c r="T209" s="60"/>
      <c r="U209" s="42">
        <v>0</v>
      </c>
      <c r="V209" s="34"/>
      <c r="W209" s="43" t="s">
        <v>332</v>
      </c>
      <c r="X209" s="43"/>
      <c r="Y209" s="14" t="s">
        <v>33</v>
      </c>
    </row>
    <row r="210" spans="1:25" s="39" customFormat="1" ht="16.5" thickTop="1" thickBot="1" x14ac:dyDescent="0.3">
      <c r="A210" s="38" t="s">
        <v>30</v>
      </c>
      <c r="B210" s="162" t="s">
        <v>47</v>
      </c>
      <c r="C210" s="162" t="s">
        <v>66</v>
      </c>
      <c r="D210" s="162" t="s">
        <v>47</v>
      </c>
      <c r="E210" s="162" t="s">
        <v>47</v>
      </c>
      <c r="F210" s="162"/>
      <c r="G210" s="162"/>
      <c r="H210" s="34"/>
      <c r="I210" s="34"/>
      <c r="J210" s="35" t="s">
        <v>333</v>
      </c>
      <c r="K210" s="59"/>
      <c r="L210" s="59"/>
      <c r="M210" s="59"/>
      <c r="N210" s="59">
        <f t="shared" si="87"/>
        <v>0</v>
      </c>
      <c r="O210" s="59"/>
      <c r="P210" s="59"/>
      <c r="Q210" s="59"/>
      <c r="R210" s="59"/>
      <c r="S210" s="59"/>
      <c r="T210" s="59"/>
      <c r="U210" s="42">
        <v>0</v>
      </c>
      <c r="V210" s="162"/>
      <c r="W210" s="38" t="s">
        <v>334</v>
      </c>
      <c r="X210" s="38"/>
      <c r="Y210" s="14" t="s">
        <v>33</v>
      </c>
    </row>
    <row r="211" spans="1:25" s="39" customFormat="1" ht="22.5" customHeight="1" thickTop="1" thickBot="1" x14ac:dyDescent="0.3">
      <c r="A211" s="38" t="s">
        <v>30</v>
      </c>
      <c r="B211" s="162" t="s">
        <v>47</v>
      </c>
      <c r="C211" s="162" t="s">
        <v>66</v>
      </c>
      <c r="D211" s="162" t="s">
        <v>47</v>
      </c>
      <c r="E211" s="162" t="s">
        <v>62</v>
      </c>
      <c r="F211" s="162"/>
      <c r="G211" s="162"/>
      <c r="H211" s="34"/>
      <c r="I211" s="34"/>
      <c r="J211" s="35" t="s">
        <v>335</v>
      </c>
      <c r="K211" s="59"/>
      <c r="L211" s="59"/>
      <c r="M211" s="59"/>
      <c r="N211" s="59">
        <f t="shared" si="87"/>
        <v>0</v>
      </c>
      <c r="O211" s="59"/>
      <c r="P211" s="59"/>
      <c r="Q211" s="59"/>
      <c r="R211" s="59"/>
      <c r="S211" s="59"/>
      <c r="T211" s="59"/>
      <c r="U211" s="42">
        <v>0</v>
      </c>
      <c r="V211" s="162"/>
      <c r="W211" s="38" t="s">
        <v>336</v>
      </c>
      <c r="X211" s="38"/>
      <c r="Y211" s="14" t="s">
        <v>33</v>
      </c>
    </row>
    <row r="212" spans="1:25" s="39" customFormat="1" ht="22.5" customHeight="1" thickTop="1" thickBot="1" x14ac:dyDescent="0.3">
      <c r="A212" s="27" t="s">
        <v>30</v>
      </c>
      <c r="B212" s="28" t="s">
        <v>47</v>
      </c>
      <c r="C212" s="28" t="s">
        <v>66</v>
      </c>
      <c r="D212" s="28" t="s">
        <v>62</v>
      </c>
      <c r="E212" s="28"/>
      <c r="F212" s="28"/>
      <c r="G212" s="28"/>
      <c r="H212" s="29"/>
      <c r="I212" s="29"/>
      <c r="J212" s="30" t="s">
        <v>295</v>
      </c>
      <c r="K212" s="62"/>
      <c r="L212" s="62"/>
      <c r="M212" s="62"/>
      <c r="N212" s="62">
        <f t="shared" si="87"/>
        <v>0</v>
      </c>
      <c r="O212" s="62"/>
      <c r="P212" s="62"/>
      <c r="Q212" s="62"/>
      <c r="R212" s="62"/>
      <c r="S212" s="62"/>
      <c r="T212" s="62"/>
      <c r="U212" s="42">
        <v>0</v>
      </c>
      <c r="V212" s="28"/>
      <c r="W212" s="27" t="s">
        <v>337</v>
      </c>
      <c r="X212" s="27" t="s">
        <v>297</v>
      </c>
      <c r="Y212" s="14" t="s">
        <v>33</v>
      </c>
    </row>
    <row r="213" spans="1:25" s="39" customFormat="1" ht="22.5" customHeight="1" thickTop="1" thickBot="1" x14ac:dyDescent="0.3">
      <c r="A213" s="21" t="s">
        <v>30</v>
      </c>
      <c r="B213" s="22" t="s">
        <v>47</v>
      </c>
      <c r="C213" s="22" t="s">
        <v>114</v>
      </c>
      <c r="D213" s="22"/>
      <c r="E213" s="22"/>
      <c r="F213" s="22"/>
      <c r="G213" s="22"/>
      <c r="H213" s="23"/>
      <c r="I213" s="23"/>
      <c r="J213" s="64" t="s">
        <v>338</v>
      </c>
      <c r="K213" s="65">
        <f>+K214+K218+K220+K221+K222+K225+K226+K227+K228+K229+K230+K231+K235+K240</f>
        <v>5000000000</v>
      </c>
      <c r="L213" s="65">
        <f>+L214+L218+L220+L221+L222+L225+L226+L227+L228+L229+L230+L231+L235+L240</f>
        <v>0</v>
      </c>
      <c r="M213" s="65">
        <f>+M214+M218+M220+M221+M222+M225+M226+M227+M228+M229+M230+M231+M235+M240</f>
        <v>0</v>
      </c>
      <c r="N213" s="65">
        <f t="shared" si="87"/>
        <v>5000000000</v>
      </c>
      <c r="O213" s="65">
        <f t="shared" ref="O213:T213" si="96">+O214+O218+O220+O221+O222+O225+O226+O227+O228+O229+O230+O231+O235+O240</f>
        <v>0</v>
      </c>
      <c r="P213" s="65">
        <f t="shared" si="96"/>
        <v>5000000000</v>
      </c>
      <c r="Q213" s="65">
        <f t="shared" si="96"/>
        <v>0</v>
      </c>
      <c r="R213" s="65">
        <f t="shared" si="96"/>
        <v>0</v>
      </c>
      <c r="S213" s="65">
        <f>+S214+S218+S220+S221+S222+S225+S226+S227+S228+S229+S230+S231+S235+S240</f>
        <v>1416155742.0900002</v>
      </c>
      <c r="T213" s="65">
        <f t="shared" si="96"/>
        <v>1416155742.0900002</v>
      </c>
      <c r="U213" s="20">
        <f t="shared" ref="U213:U276" si="97">T213/S213</f>
        <v>1</v>
      </c>
      <c r="V213" s="22"/>
      <c r="W213" s="22" t="s">
        <v>339</v>
      </c>
      <c r="X213" s="22"/>
      <c r="Y213" s="14" t="s">
        <v>33</v>
      </c>
    </row>
    <row r="214" spans="1:25" s="39" customFormat="1" ht="22.5" customHeight="1" thickTop="1" thickBot="1" x14ac:dyDescent="0.3">
      <c r="A214" s="27" t="s">
        <v>30</v>
      </c>
      <c r="B214" s="28" t="s">
        <v>47</v>
      </c>
      <c r="C214" s="28" t="s">
        <v>114</v>
      </c>
      <c r="D214" s="28" t="s">
        <v>34</v>
      </c>
      <c r="E214" s="28"/>
      <c r="F214" s="28"/>
      <c r="G214" s="28"/>
      <c r="H214" s="29"/>
      <c r="I214" s="29"/>
      <c r="J214" s="30" t="s">
        <v>340</v>
      </c>
      <c r="K214" s="62">
        <f>+K215+K216+K217</f>
        <v>5000000000</v>
      </c>
      <c r="L214" s="62">
        <f>+L215+L216+L217</f>
        <v>0</v>
      </c>
      <c r="M214" s="62">
        <f>+M215+M216+M217</f>
        <v>0</v>
      </c>
      <c r="N214" s="62">
        <f t="shared" si="87"/>
        <v>5000000000</v>
      </c>
      <c r="O214" s="62">
        <f t="shared" ref="O214:T214" si="98">+O215+O216+O217</f>
        <v>0</v>
      </c>
      <c r="P214" s="62">
        <f t="shared" si="98"/>
        <v>5000000000</v>
      </c>
      <c r="Q214" s="62">
        <f t="shared" si="98"/>
        <v>0</v>
      </c>
      <c r="R214" s="62">
        <f t="shared" si="98"/>
        <v>0</v>
      </c>
      <c r="S214" s="62">
        <f>+S215+S216+S217</f>
        <v>1416155742.0900002</v>
      </c>
      <c r="T214" s="62">
        <f t="shared" si="98"/>
        <v>1416155742.0900002</v>
      </c>
      <c r="U214" s="63">
        <f t="shared" si="97"/>
        <v>1</v>
      </c>
      <c r="V214" s="28"/>
      <c r="W214" s="27"/>
      <c r="X214" s="27"/>
      <c r="Y214" s="14"/>
    </row>
    <row r="215" spans="1:25" ht="22.5" customHeight="1" thickTop="1" thickBot="1" x14ac:dyDescent="0.3">
      <c r="A215" s="43" t="s">
        <v>30</v>
      </c>
      <c r="B215" s="34" t="s">
        <v>47</v>
      </c>
      <c r="C215" s="34" t="s">
        <v>114</v>
      </c>
      <c r="D215" s="34" t="s">
        <v>34</v>
      </c>
      <c r="E215" s="162" t="s">
        <v>34</v>
      </c>
      <c r="F215" s="34"/>
      <c r="G215" s="34"/>
      <c r="H215" s="34"/>
      <c r="I215" s="34"/>
      <c r="J215" s="40" t="s">
        <v>341</v>
      </c>
      <c r="K215" s="66"/>
      <c r="L215" s="66"/>
      <c r="M215" s="66"/>
      <c r="N215" s="66">
        <f t="shared" si="87"/>
        <v>0</v>
      </c>
      <c r="O215" s="66"/>
      <c r="P215" s="66"/>
      <c r="Q215" s="66"/>
      <c r="R215" s="66"/>
      <c r="S215" s="66"/>
      <c r="T215" s="66"/>
      <c r="U215" s="67">
        <v>0</v>
      </c>
      <c r="V215" s="34"/>
      <c r="W215" s="43"/>
      <c r="X215" s="43"/>
      <c r="Y215" s="50"/>
    </row>
    <row r="216" spans="1:25" ht="22.5" customHeight="1" thickTop="1" thickBot="1" x14ac:dyDescent="0.3">
      <c r="A216" s="43" t="s">
        <v>30</v>
      </c>
      <c r="B216" s="34" t="s">
        <v>47</v>
      </c>
      <c r="C216" s="34" t="s">
        <v>114</v>
      </c>
      <c r="D216" s="34" t="s">
        <v>34</v>
      </c>
      <c r="E216" s="162" t="s">
        <v>47</v>
      </c>
      <c r="F216" s="34"/>
      <c r="G216" s="34"/>
      <c r="H216" s="34"/>
      <c r="I216" s="34"/>
      <c r="J216" s="40" t="s">
        <v>342</v>
      </c>
      <c r="K216" s="66"/>
      <c r="L216" s="66"/>
      <c r="M216" s="66"/>
      <c r="N216" s="66">
        <f t="shared" si="87"/>
        <v>0</v>
      </c>
      <c r="O216" s="66"/>
      <c r="P216" s="66"/>
      <c r="Q216" s="66"/>
      <c r="R216" s="66"/>
      <c r="S216" s="66"/>
      <c r="T216" s="66"/>
      <c r="U216" s="67">
        <v>0</v>
      </c>
      <c r="V216" s="34"/>
      <c r="W216" s="43"/>
      <c r="X216" s="43"/>
      <c r="Y216" s="50"/>
    </row>
    <row r="217" spans="1:25" ht="16.5" thickTop="1" thickBot="1" x14ac:dyDescent="0.3">
      <c r="A217" s="43" t="s">
        <v>30</v>
      </c>
      <c r="B217" s="34" t="s">
        <v>47</v>
      </c>
      <c r="C217" s="34" t="s">
        <v>114</v>
      </c>
      <c r="D217" s="34" t="s">
        <v>34</v>
      </c>
      <c r="E217" s="162" t="s">
        <v>62</v>
      </c>
      <c r="F217" s="34"/>
      <c r="G217" s="34"/>
      <c r="H217" s="34"/>
      <c r="I217" s="34"/>
      <c r="J217" s="40" t="s">
        <v>343</v>
      </c>
      <c r="K217" s="66">
        <v>5000000000</v>
      </c>
      <c r="L217" s="66"/>
      <c r="M217" s="66"/>
      <c r="N217" s="49">
        <f t="shared" si="87"/>
        <v>5000000000</v>
      </c>
      <c r="O217" s="66"/>
      <c r="P217" s="66">
        <f>N217</f>
        <v>5000000000</v>
      </c>
      <c r="Q217" s="66">
        <v>0</v>
      </c>
      <c r="R217" s="66"/>
      <c r="S217" s="66">
        <f>1159081674.91+257074067.18</f>
        <v>1416155742.0900002</v>
      </c>
      <c r="T217" s="66">
        <f>1159081674.91+257074067.18</f>
        <v>1416155742.0900002</v>
      </c>
      <c r="U217" s="63">
        <f t="shared" si="97"/>
        <v>1</v>
      </c>
      <c r="V217" s="34"/>
      <c r="W217" s="43"/>
      <c r="X217" s="43"/>
      <c r="Y217" s="50"/>
    </row>
    <row r="218" spans="1:25" s="39" customFormat="1" ht="16.5" thickTop="1" thickBot="1" x14ac:dyDescent="0.3">
      <c r="A218" s="27" t="s">
        <v>30</v>
      </c>
      <c r="B218" s="28" t="s">
        <v>47</v>
      </c>
      <c r="C218" s="28" t="s">
        <v>114</v>
      </c>
      <c r="D218" s="28" t="s">
        <v>47</v>
      </c>
      <c r="E218" s="28"/>
      <c r="F218" s="28"/>
      <c r="G218" s="28"/>
      <c r="H218" s="29"/>
      <c r="I218" s="29"/>
      <c r="J218" s="30" t="s">
        <v>196</v>
      </c>
      <c r="K218" s="62">
        <f>+K219</f>
        <v>0</v>
      </c>
      <c r="L218" s="62">
        <f>+L219</f>
        <v>0</v>
      </c>
      <c r="M218" s="62">
        <f>+M219</f>
        <v>0</v>
      </c>
      <c r="N218" s="62">
        <f t="shared" ref="N218:N249" si="99">K218+L218-M218</f>
        <v>0</v>
      </c>
      <c r="O218" s="62">
        <f t="shared" ref="O218:T218" si="100">+O219</f>
        <v>0</v>
      </c>
      <c r="P218" s="62">
        <f t="shared" si="100"/>
        <v>0</v>
      </c>
      <c r="Q218" s="62">
        <f t="shared" si="100"/>
        <v>0</v>
      </c>
      <c r="R218" s="62">
        <f t="shared" si="100"/>
        <v>0</v>
      </c>
      <c r="S218" s="62">
        <f>+S219</f>
        <v>0</v>
      </c>
      <c r="T218" s="62">
        <f t="shared" si="100"/>
        <v>0</v>
      </c>
      <c r="U218" s="42">
        <v>0</v>
      </c>
      <c r="V218" s="28"/>
      <c r="W218" s="27"/>
      <c r="X218" s="27"/>
      <c r="Y218" s="14" t="s">
        <v>33</v>
      </c>
    </row>
    <row r="219" spans="1:25" s="39" customFormat="1" ht="16.5" thickTop="1" thickBot="1" x14ac:dyDescent="0.3">
      <c r="A219" s="38" t="s">
        <v>30</v>
      </c>
      <c r="B219" s="162" t="s">
        <v>47</v>
      </c>
      <c r="C219" s="162" t="s">
        <v>114</v>
      </c>
      <c r="D219" s="162" t="s">
        <v>47</v>
      </c>
      <c r="E219" s="162" t="s">
        <v>34</v>
      </c>
      <c r="F219" s="162"/>
      <c r="G219" s="162"/>
      <c r="H219" s="34"/>
      <c r="I219" s="34"/>
      <c r="J219" s="35" t="s">
        <v>344</v>
      </c>
      <c r="K219" s="59"/>
      <c r="L219" s="59"/>
      <c r="M219" s="59"/>
      <c r="N219" s="59">
        <f t="shared" si="99"/>
        <v>0</v>
      </c>
      <c r="O219" s="59"/>
      <c r="P219" s="59"/>
      <c r="Q219" s="59"/>
      <c r="R219" s="59"/>
      <c r="S219" s="59"/>
      <c r="T219" s="59"/>
      <c r="U219" s="42">
        <v>0</v>
      </c>
      <c r="V219" s="162"/>
      <c r="W219" s="38"/>
      <c r="X219" s="38"/>
      <c r="Y219" s="14" t="s">
        <v>33</v>
      </c>
    </row>
    <row r="220" spans="1:25" s="39" customFormat="1" ht="16.5" thickTop="1" thickBot="1" x14ac:dyDescent="0.3">
      <c r="A220" s="27" t="s">
        <v>30</v>
      </c>
      <c r="B220" s="28" t="s">
        <v>47</v>
      </c>
      <c r="C220" s="28" t="s">
        <v>114</v>
      </c>
      <c r="D220" s="28" t="s">
        <v>62</v>
      </c>
      <c r="E220" s="28"/>
      <c r="F220" s="28"/>
      <c r="G220" s="28"/>
      <c r="H220" s="29"/>
      <c r="I220" s="29"/>
      <c r="J220" s="30" t="s">
        <v>345</v>
      </c>
      <c r="K220" s="62"/>
      <c r="L220" s="62"/>
      <c r="M220" s="62"/>
      <c r="N220" s="62">
        <f t="shared" si="99"/>
        <v>0</v>
      </c>
      <c r="O220" s="62"/>
      <c r="P220" s="62"/>
      <c r="Q220" s="62"/>
      <c r="R220" s="62"/>
      <c r="S220" s="62"/>
      <c r="T220" s="62"/>
      <c r="U220" s="42">
        <v>0</v>
      </c>
      <c r="V220" s="28"/>
      <c r="W220" s="27"/>
      <c r="X220" s="27"/>
      <c r="Y220" s="14" t="s">
        <v>33</v>
      </c>
    </row>
    <row r="221" spans="1:25" s="39" customFormat="1" ht="16.5" thickTop="1" thickBot="1" x14ac:dyDescent="0.3">
      <c r="A221" s="27" t="s">
        <v>30</v>
      </c>
      <c r="B221" s="28" t="s">
        <v>47</v>
      </c>
      <c r="C221" s="28" t="s">
        <v>114</v>
      </c>
      <c r="D221" s="28" t="s">
        <v>66</v>
      </c>
      <c r="E221" s="28"/>
      <c r="F221" s="28"/>
      <c r="G221" s="28"/>
      <c r="H221" s="29"/>
      <c r="I221" s="29"/>
      <c r="J221" s="30" t="s">
        <v>346</v>
      </c>
      <c r="K221" s="62"/>
      <c r="L221" s="62"/>
      <c r="M221" s="62"/>
      <c r="N221" s="62">
        <f t="shared" si="99"/>
        <v>0</v>
      </c>
      <c r="O221" s="62"/>
      <c r="P221" s="62"/>
      <c r="Q221" s="62"/>
      <c r="R221" s="62"/>
      <c r="S221" s="62"/>
      <c r="T221" s="62"/>
      <c r="U221" s="42">
        <v>0</v>
      </c>
      <c r="V221" s="28"/>
      <c r="W221" s="27"/>
      <c r="X221" s="27"/>
      <c r="Y221" s="14" t="s">
        <v>33</v>
      </c>
    </row>
    <row r="222" spans="1:25" s="39" customFormat="1" ht="16.5" thickTop="1" thickBot="1" x14ac:dyDescent="0.3">
      <c r="A222" s="27" t="s">
        <v>30</v>
      </c>
      <c r="B222" s="28" t="s">
        <v>47</v>
      </c>
      <c r="C222" s="28" t="s">
        <v>114</v>
      </c>
      <c r="D222" s="28" t="s">
        <v>114</v>
      </c>
      <c r="E222" s="28"/>
      <c r="F222" s="28"/>
      <c r="G222" s="28"/>
      <c r="H222" s="29"/>
      <c r="I222" s="29"/>
      <c r="J222" s="30" t="s">
        <v>347</v>
      </c>
      <c r="K222" s="62">
        <f>+K223+K224</f>
        <v>0</v>
      </c>
      <c r="L222" s="62">
        <f>+L223+L224</f>
        <v>0</v>
      </c>
      <c r="M222" s="62">
        <f>+M223+M224</f>
        <v>0</v>
      </c>
      <c r="N222" s="62">
        <f t="shared" si="99"/>
        <v>0</v>
      </c>
      <c r="O222" s="62">
        <f t="shared" ref="O222:T222" si="101">+O223+O224</f>
        <v>0</v>
      </c>
      <c r="P222" s="62">
        <f t="shared" si="101"/>
        <v>0</v>
      </c>
      <c r="Q222" s="62">
        <f t="shared" si="101"/>
        <v>0</v>
      </c>
      <c r="R222" s="62">
        <f t="shared" si="101"/>
        <v>0</v>
      </c>
      <c r="S222" s="62">
        <f>+S223+S224</f>
        <v>0</v>
      </c>
      <c r="T222" s="62">
        <f t="shared" si="101"/>
        <v>0</v>
      </c>
      <c r="U222" s="42">
        <v>0</v>
      </c>
      <c r="V222" s="28"/>
      <c r="W222" s="27"/>
      <c r="X222" s="27"/>
      <c r="Y222" s="14" t="s">
        <v>33</v>
      </c>
    </row>
    <row r="223" spans="1:25" s="39" customFormat="1" ht="16.5" thickTop="1" thickBot="1" x14ac:dyDescent="0.3">
      <c r="A223" s="38" t="s">
        <v>30</v>
      </c>
      <c r="B223" s="162" t="s">
        <v>47</v>
      </c>
      <c r="C223" s="162" t="s">
        <v>114</v>
      </c>
      <c r="D223" s="162" t="s">
        <v>114</v>
      </c>
      <c r="E223" s="162" t="s">
        <v>34</v>
      </c>
      <c r="F223" s="162"/>
      <c r="G223" s="162"/>
      <c r="H223" s="34"/>
      <c r="I223" s="34"/>
      <c r="J223" s="35" t="s">
        <v>348</v>
      </c>
      <c r="K223" s="59"/>
      <c r="L223" s="59"/>
      <c r="M223" s="59"/>
      <c r="N223" s="59">
        <f t="shared" si="99"/>
        <v>0</v>
      </c>
      <c r="O223" s="59"/>
      <c r="P223" s="59"/>
      <c r="Q223" s="59"/>
      <c r="R223" s="59"/>
      <c r="S223" s="59"/>
      <c r="T223" s="59"/>
      <c r="U223" s="42">
        <v>0</v>
      </c>
      <c r="V223" s="162"/>
      <c r="W223" s="38"/>
      <c r="X223" s="38"/>
      <c r="Y223" s="14" t="s">
        <v>33</v>
      </c>
    </row>
    <row r="224" spans="1:25" s="39" customFormat="1" ht="16.5" thickTop="1" thickBot="1" x14ac:dyDescent="0.3">
      <c r="A224" s="38" t="s">
        <v>30</v>
      </c>
      <c r="B224" s="162" t="s">
        <v>47</v>
      </c>
      <c r="C224" s="162" t="s">
        <v>114</v>
      </c>
      <c r="D224" s="162" t="s">
        <v>114</v>
      </c>
      <c r="E224" s="162" t="s">
        <v>47</v>
      </c>
      <c r="F224" s="162"/>
      <c r="G224" s="162"/>
      <c r="H224" s="34"/>
      <c r="I224" s="34"/>
      <c r="J224" s="35" t="s">
        <v>349</v>
      </c>
      <c r="K224" s="59"/>
      <c r="L224" s="59"/>
      <c r="M224" s="59"/>
      <c r="N224" s="59">
        <f t="shared" si="99"/>
        <v>0</v>
      </c>
      <c r="O224" s="59"/>
      <c r="P224" s="59"/>
      <c r="Q224" s="59"/>
      <c r="R224" s="59"/>
      <c r="S224" s="59"/>
      <c r="T224" s="59"/>
      <c r="U224" s="42">
        <v>0</v>
      </c>
      <c r="V224" s="38"/>
      <c r="W224" s="38"/>
      <c r="X224" s="38"/>
      <c r="Y224" s="14" t="s">
        <v>33</v>
      </c>
    </row>
    <row r="225" spans="1:25" s="39" customFormat="1" ht="16.5" thickTop="1" thickBot="1" x14ac:dyDescent="0.3">
      <c r="A225" s="27" t="s">
        <v>30</v>
      </c>
      <c r="B225" s="28" t="s">
        <v>47</v>
      </c>
      <c r="C225" s="28" t="s">
        <v>114</v>
      </c>
      <c r="D225" s="28" t="s">
        <v>137</v>
      </c>
      <c r="E225" s="28"/>
      <c r="F225" s="28"/>
      <c r="G225" s="28"/>
      <c r="H225" s="29"/>
      <c r="I225" s="29"/>
      <c r="J225" s="30" t="s">
        <v>350</v>
      </c>
      <c r="K225" s="62"/>
      <c r="L225" s="62"/>
      <c r="M225" s="62"/>
      <c r="N225" s="62">
        <f t="shared" si="99"/>
        <v>0</v>
      </c>
      <c r="O225" s="62"/>
      <c r="P225" s="62"/>
      <c r="Q225" s="62"/>
      <c r="R225" s="62"/>
      <c r="S225" s="62"/>
      <c r="T225" s="62"/>
      <c r="U225" s="42">
        <v>0</v>
      </c>
      <c r="V225" s="28"/>
      <c r="W225" s="27"/>
      <c r="X225" s="27"/>
      <c r="Y225" s="14" t="s">
        <v>33</v>
      </c>
    </row>
    <row r="226" spans="1:25" s="39" customFormat="1" ht="16.5" thickTop="1" thickBot="1" x14ac:dyDescent="0.3">
      <c r="A226" s="27" t="s">
        <v>30</v>
      </c>
      <c r="B226" s="28" t="s">
        <v>47</v>
      </c>
      <c r="C226" s="28" t="s">
        <v>114</v>
      </c>
      <c r="D226" s="28" t="s">
        <v>141</v>
      </c>
      <c r="E226" s="28"/>
      <c r="F226" s="28"/>
      <c r="G226" s="28"/>
      <c r="H226" s="29"/>
      <c r="I226" s="29"/>
      <c r="J226" s="30" t="s">
        <v>351</v>
      </c>
      <c r="K226" s="62"/>
      <c r="L226" s="62"/>
      <c r="M226" s="62"/>
      <c r="N226" s="62">
        <f t="shared" si="99"/>
        <v>0</v>
      </c>
      <c r="O226" s="62"/>
      <c r="P226" s="62"/>
      <c r="Q226" s="62"/>
      <c r="R226" s="62"/>
      <c r="S226" s="62"/>
      <c r="T226" s="62"/>
      <c r="U226" s="42">
        <v>0</v>
      </c>
      <c r="V226" s="28"/>
      <c r="W226" s="27"/>
      <c r="X226" s="27"/>
      <c r="Y226" s="14" t="s">
        <v>33</v>
      </c>
    </row>
    <row r="227" spans="1:25" s="39" customFormat="1" ht="16.5" thickTop="1" thickBot="1" x14ac:dyDescent="0.3">
      <c r="A227" s="27" t="s">
        <v>30</v>
      </c>
      <c r="B227" s="28" t="s">
        <v>47</v>
      </c>
      <c r="C227" s="28" t="s">
        <v>114</v>
      </c>
      <c r="D227" s="28" t="s">
        <v>145</v>
      </c>
      <c r="E227" s="28"/>
      <c r="F227" s="28"/>
      <c r="G227" s="28"/>
      <c r="H227" s="29"/>
      <c r="I227" s="29"/>
      <c r="J227" s="30" t="s">
        <v>352</v>
      </c>
      <c r="K227" s="62"/>
      <c r="L227" s="62"/>
      <c r="M227" s="62"/>
      <c r="N227" s="62">
        <f t="shared" si="99"/>
        <v>0</v>
      </c>
      <c r="O227" s="62"/>
      <c r="P227" s="62"/>
      <c r="Q227" s="62"/>
      <c r="R227" s="62"/>
      <c r="S227" s="62"/>
      <c r="T227" s="62"/>
      <c r="U227" s="42">
        <v>0</v>
      </c>
      <c r="V227" s="28"/>
      <c r="W227" s="27"/>
      <c r="X227" s="27"/>
      <c r="Y227" s="14" t="s">
        <v>33</v>
      </c>
    </row>
    <row r="228" spans="1:25" s="39" customFormat="1" ht="16.5" thickTop="1" thickBot="1" x14ac:dyDescent="0.3">
      <c r="A228" s="27" t="s">
        <v>30</v>
      </c>
      <c r="B228" s="28" t="s">
        <v>47</v>
      </c>
      <c r="C228" s="28" t="s">
        <v>114</v>
      </c>
      <c r="D228" s="28" t="s">
        <v>271</v>
      </c>
      <c r="E228" s="28"/>
      <c r="F228" s="28"/>
      <c r="G228" s="28"/>
      <c r="H228" s="29"/>
      <c r="I228" s="29"/>
      <c r="J228" s="30" t="s">
        <v>353</v>
      </c>
      <c r="K228" s="62"/>
      <c r="L228" s="62"/>
      <c r="M228" s="62"/>
      <c r="N228" s="62">
        <f t="shared" si="99"/>
        <v>0</v>
      </c>
      <c r="O228" s="62"/>
      <c r="P228" s="62"/>
      <c r="Q228" s="62"/>
      <c r="R228" s="62"/>
      <c r="S228" s="62"/>
      <c r="T228" s="62"/>
      <c r="U228" s="42">
        <v>0</v>
      </c>
      <c r="V228" s="28"/>
      <c r="W228" s="27"/>
      <c r="X228" s="27"/>
      <c r="Y228" s="14" t="s">
        <v>33</v>
      </c>
    </row>
    <row r="229" spans="1:25" s="39" customFormat="1" ht="16.5" thickTop="1" thickBot="1" x14ac:dyDescent="0.3">
      <c r="A229" s="27" t="s">
        <v>30</v>
      </c>
      <c r="B229" s="28" t="s">
        <v>47</v>
      </c>
      <c r="C229" s="28" t="s">
        <v>114</v>
      </c>
      <c r="D229" s="28" t="s">
        <v>273</v>
      </c>
      <c r="E229" s="28"/>
      <c r="F229" s="28"/>
      <c r="G229" s="28"/>
      <c r="H229" s="29"/>
      <c r="I229" s="29"/>
      <c r="J229" s="30" t="s">
        <v>354</v>
      </c>
      <c r="K229" s="62"/>
      <c r="L229" s="62"/>
      <c r="M229" s="62"/>
      <c r="N229" s="62">
        <f t="shared" si="99"/>
        <v>0</v>
      </c>
      <c r="O229" s="62"/>
      <c r="P229" s="62"/>
      <c r="Q229" s="62"/>
      <c r="R229" s="62"/>
      <c r="S229" s="62"/>
      <c r="T229" s="62"/>
      <c r="U229" s="42">
        <v>0</v>
      </c>
      <c r="V229" s="28"/>
      <c r="W229" s="27"/>
      <c r="X229" s="27"/>
      <c r="Y229" s="14" t="s">
        <v>33</v>
      </c>
    </row>
    <row r="230" spans="1:25" s="39" customFormat="1" ht="16.5" thickTop="1" thickBot="1" x14ac:dyDescent="0.3">
      <c r="A230" s="27" t="s">
        <v>30</v>
      </c>
      <c r="B230" s="28" t="s">
        <v>47</v>
      </c>
      <c r="C230" s="28" t="s">
        <v>114</v>
      </c>
      <c r="D230" s="28" t="s">
        <v>275</v>
      </c>
      <c r="E230" s="28"/>
      <c r="F230" s="28"/>
      <c r="G230" s="28"/>
      <c r="H230" s="29"/>
      <c r="I230" s="29"/>
      <c r="J230" s="30" t="s">
        <v>355</v>
      </c>
      <c r="K230" s="62"/>
      <c r="L230" s="62"/>
      <c r="M230" s="62"/>
      <c r="N230" s="62">
        <f t="shared" si="99"/>
        <v>0</v>
      </c>
      <c r="O230" s="62"/>
      <c r="P230" s="62"/>
      <c r="Q230" s="62"/>
      <c r="R230" s="62"/>
      <c r="S230" s="62"/>
      <c r="T230" s="62"/>
      <c r="U230" s="42">
        <v>0</v>
      </c>
      <c r="V230" s="28"/>
      <c r="W230" s="27" t="s">
        <v>356</v>
      </c>
      <c r="X230" s="27"/>
      <c r="Y230" s="14" t="s">
        <v>33</v>
      </c>
    </row>
    <row r="231" spans="1:25" s="39" customFormat="1" ht="16.5" thickTop="1" thickBot="1" x14ac:dyDescent="0.3">
      <c r="A231" s="27" t="s">
        <v>30</v>
      </c>
      <c r="B231" s="28" t="s">
        <v>47</v>
      </c>
      <c r="C231" s="28" t="s">
        <v>114</v>
      </c>
      <c r="D231" s="28" t="s">
        <v>277</v>
      </c>
      <c r="E231" s="28"/>
      <c r="F231" s="28"/>
      <c r="G231" s="28"/>
      <c r="H231" s="29"/>
      <c r="I231" s="29"/>
      <c r="J231" s="30" t="s">
        <v>357</v>
      </c>
      <c r="K231" s="62">
        <f>+K232+K233+K234</f>
        <v>0</v>
      </c>
      <c r="L231" s="62">
        <f>+L232+L233+L234</f>
        <v>0</v>
      </c>
      <c r="M231" s="62">
        <f>+M232+M233+M234</f>
        <v>0</v>
      </c>
      <c r="N231" s="62">
        <f t="shared" si="99"/>
        <v>0</v>
      </c>
      <c r="O231" s="62">
        <f t="shared" ref="O231:T231" si="102">+O232+O233+O234</f>
        <v>0</v>
      </c>
      <c r="P231" s="62">
        <f t="shared" si="102"/>
        <v>0</v>
      </c>
      <c r="Q231" s="62">
        <f t="shared" si="102"/>
        <v>0</v>
      </c>
      <c r="R231" s="62">
        <f t="shared" si="102"/>
        <v>0</v>
      </c>
      <c r="S231" s="62">
        <f>+S232+S233+S234</f>
        <v>0</v>
      </c>
      <c r="T231" s="62">
        <f t="shared" si="102"/>
        <v>0</v>
      </c>
      <c r="U231" s="42">
        <v>0</v>
      </c>
      <c r="V231" s="28"/>
      <c r="W231" s="27" t="s">
        <v>358</v>
      </c>
      <c r="X231" s="27"/>
      <c r="Y231" s="14" t="s">
        <v>33</v>
      </c>
    </row>
    <row r="232" spans="1:25" s="39" customFormat="1" ht="16.5" thickTop="1" thickBot="1" x14ac:dyDescent="0.3">
      <c r="A232" s="38" t="s">
        <v>30</v>
      </c>
      <c r="B232" s="162" t="s">
        <v>47</v>
      </c>
      <c r="C232" s="162" t="s">
        <v>114</v>
      </c>
      <c r="D232" s="162" t="s">
        <v>277</v>
      </c>
      <c r="E232" s="162" t="s">
        <v>34</v>
      </c>
      <c r="F232" s="162"/>
      <c r="G232" s="162"/>
      <c r="H232" s="34"/>
      <c r="I232" s="34"/>
      <c r="J232" s="35" t="s">
        <v>359</v>
      </c>
      <c r="K232" s="59"/>
      <c r="L232" s="59"/>
      <c r="M232" s="59"/>
      <c r="N232" s="59">
        <f t="shared" si="99"/>
        <v>0</v>
      </c>
      <c r="O232" s="59"/>
      <c r="P232" s="59"/>
      <c r="Q232" s="59"/>
      <c r="R232" s="59"/>
      <c r="S232" s="59"/>
      <c r="T232" s="59"/>
      <c r="U232" s="42">
        <v>0</v>
      </c>
      <c r="V232" s="38"/>
      <c r="W232" s="38" t="s">
        <v>360</v>
      </c>
      <c r="X232" s="38"/>
      <c r="Y232" s="14" t="s">
        <v>33</v>
      </c>
    </row>
    <row r="233" spans="1:25" s="39" customFormat="1" ht="16.5" thickTop="1" thickBot="1" x14ac:dyDescent="0.3">
      <c r="A233" s="38" t="s">
        <v>30</v>
      </c>
      <c r="B233" s="162" t="s">
        <v>47</v>
      </c>
      <c r="C233" s="162" t="s">
        <v>114</v>
      </c>
      <c r="D233" s="162" t="s">
        <v>277</v>
      </c>
      <c r="E233" s="162" t="s">
        <v>47</v>
      </c>
      <c r="F233" s="162"/>
      <c r="G233" s="162"/>
      <c r="H233" s="34"/>
      <c r="I233" s="34"/>
      <c r="J233" s="35" t="s">
        <v>361</v>
      </c>
      <c r="K233" s="59"/>
      <c r="L233" s="59"/>
      <c r="M233" s="59"/>
      <c r="N233" s="59">
        <f t="shared" si="99"/>
        <v>0</v>
      </c>
      <c r="O233" s="59"/>
      <c r="P233" s="59"/>
      <c r="Q233" s="59"/>
      <c r="R233" s="59"/>
      <c r="S233" s="59"/>
      <c r="T233" s="59"/>
      <c r="U233" s="42">
        <v>0</v>
      </c>
      <c r="V233" s="162"/>
      <c r="W233" s="38" t="s">
        <v>362</v>
      </c>
      <c r="X233" s="38"/>
      <c r="Y233" s="14" t="s">
        <v>33</v>
      </c>
    </row>
    <row r="234" spans="1:25" s="39" customFormat="1" ht="16.5" thickTop="1" thickBot="1" x14ac:dyDescent="0.3">
      <c r="A234" s="38" t="s">
        <v>30</v>
      </c>
      <c r="B234" s="162" t="s">
        <v>47</v>
      </c>
      <c r="C234" s="162" t="s">
        <v>114</v>
      </c>
      <c r="D234" s="162" t="s">
        <v>277</v>
      </c>
      <c r="E234" s="162" t="s">
        <v>62</v>
      </c>
      <c r="F234" s="162"/>
      <c r="G234" s="162"/>
      <c r="H234" s="34"/>
      <c r="I234" s="34"/>
      <c r="J234" s="35" t="s">
        <v>363</v>
      </c>
      <c r="K234" s="59"/>
      <c r="L234" s="59"/>
      <c r="M234" s="59"/>
      <c r="N234" s="59">
        <f t="shared" si="99"/>
        <v>0</v>
      </c>
      <c r="O234" s="59"/>
      <c r="P234" s="59"/>
      <c r="Q234" s="59"/>
      <c r="R234" s="59"/>
      <c r="S234" s="59"/>
      <c r="T234" s="59"/>
      <c r="U234" s="42">
        <v>0</v>
      </c>
      <c r="V234" s="38"/>
      <c r="W234" s="38" t="s">
        <v>364</v>
      </c>
      <c r="X234" s="38"/>
      <c r="Y234" s="14" t="s">
        <v>33</v>
      </c>
    </row>
    <row r="235" spans="1:25" s="39" customFormat="1" ht="16.5" thickTop="1" thickBot="1" x14ac:dyDescent="0.3">
      <c r="A235" s="27" t="s">
        <v>30</v>
      </c>
      <c r="B235" s="28" t="s">
        <v>47</v>
      </c>
      <c r="C235" s="28" t="s">
        <v>114</v>
      </c>
      <c r="D235" s="28" t="s">
        <v>365</v>
      </c>
      <c r="E235" s="28"/>
      <c r="F235" s="28"/>
      <c r="G235" s="28"/>
      <c r="H235" s="29"/>
      <c r="I235" s="29"/>
      <c r="J235" s="30" t="s">
        <v>366</v>
      </c>
      <c r="K235" s="62">
        <f>+K236+K239</f>
        <v>0</v>
      </c>
      <c r="L235" s="62">
        <f>+L236+L239</f>
        <v>0</v>
      </c>
      <c r="M235" s="62">
        <f>+M236+M239</f>
        <v>0</v>
      </c>
      <c r="N235" s="62">
        <f t="shared" si="99"/>
        <v>0</v>
      </c>
      <c r="O235" s="62">
        <f t="shared" ref="O235:T235" si="103">+O236+O239</f>
        <v>0</v>
      </c>
      <c r="P235" s="62">
        <f t="shared" si="103"/>
        <v>0</v>
      </c>
      <c r="Q235" s="62">
        <f t="shared" si="103"/>
        <v>0</v>
      </c>
      <c r="R235" s="62">
        <f t="shared" si="103"/>
        <v>0</v>
      </c>
      <c r="S235" s="62">
        <f>+S236+S239</f>
        <v>0</v>
      </c>
      <c r="T235" s="62">
        <f t="shared" si="103"/>
        <v>0</v>
      </c>
      <c r="U235" s="42">
        <v>0</v>
      </c>
      <c r="V235" s="28"/>
      <c r="W235" s="28" t="s">
        <v>367</v>
      </c>
      <c r="X235" s="28"/>
      <c r="Y235" s="14" t="s">
        <v>33</v>
      </c>
    </row>
    <row r="236" spans="1:25" s="39" customFormat="1" ht="16.5" thickTop="1" thickBot="1" x14ac:dyDescent="0.3">
      <c r="A236" s="38" t="s">
        <v>30</v>
      </c>
      <c r="B236" s="162" t="s">
        <v>47</v>
      </c>
      <c r="C236" s="162" t="s">
        <v>114</v>
      </c>
      <c r="D236" s="162" t="s">
        <v>365</v>
      </c>
      <c r="E236" s="162" t="s">
        <v>34</v>
      </c>
      <c r="F236" s="162"/>
      <c r="G236" s="162"/>
      <c r="H236" s="34"/>
      <c r="I236" s="34"/>
      <c r="J236" s="35" t="s">
        <v>368</v>
      </c>
      <c r="K236" s="68">
        <f>+K237+K238</f>
        <v>0</v>
      </c>
      <c r="L236" s="68">
        <f>+L237+L238</f>
        <v>0</v>
      </c>
      <c r="M236" s="68">
        <f>+M237+M238</f>
        <v>0</v>
      </c>
      <c r="N236" s="68">
        <f t="shared" si="99"/>
        <v>0</v>
      </c>
      <c r="O236" s="68">
        <f t="shared" ref="O236:T236" si="104">+O237+O238</f>
        <v>0</v>
      </c>
      <c r="P236" s="68">
        <f t="shared" si="104"/>
        <v>0</v>
      </c>
      <c r="Q236" s="68">
        <f t="shared" si="104"/>
        <v>0</v>
      </c>
      <c r="R236" s="68">
        <f t="shared" si="104"/>
        <v>0</v>
      </c>
      <c r="S236" s="68">
        <f>+S237+S238</f>
        <v>0</v>
      </c>
      <c r="T236" s="68">
        <f t="shared" si="104"/>
        <v>0</v>
      </c>
      <c r="U236" s="42">
        <v>0</v>
      </c>
      <c r="V236" s="162"/>
      <c r="W236" s="162" t="s">
        <v>369</v>
      </c>
      <c r="X236" s="162"/>
      <c r="Y236" s="14" t="s">
        <v>33</v>
      </c>
    </row>
    <row r="237" spans="1:25" ht="16.5" thickTop="1" thickBot="1" x14ac:dyDescent="0.3">
      <c r="A237" s="43" t="s">
        <v>30</v>
      </c>
      <c r="B237" s="34" t="s">
        <v>47</v>
      </c>
      <c r="C237" s="34" t="s">
        <v>114</v>
      </c>
      <c r="D237" s="34" t="s">
        <v>365</v>
      </c>
      <c r="E237" s="34" t="s">
        <v>34</v>
      </c>
      <c r="F237" s="162" t="s">
        <v>34</v>
      </c>
      <c r="G237" s="34"/>
      <c r="H237" s="34"/>
      <c r="I237" s="34"/>
      <c r="J237" s="40" t="s">
        <v>370</v>
      </c>
      <c r="K237" s="68"/>
      <c r="L237" s="68"/>
      <c r="M237" s="68"/>
      <c r="N237" s="68">
        <f t="shared" si="99"/>
        <v>0</v>
      </c>
      <c r="O237" s="68"/>
      <c r="P237" s="68"/>
      <c r="Q237" s="68"/>
      <c r="R237" s="68"/>
      <c r="S237" s="68"/>
      <c r="T237" s="68"/>
      <c r="U237" s="42">
        <v>0</v>
      </c>
      <c r="V237" s="162"/>
      <c r="W237" s="162"/>
      <c r="X237" s="162"/>
      <c r="Y237" s="14"/>
    </row>
    <row r="238" spans="1:25" ht="16.5" thickTop="1" thickBot="1" x14ac:dyDescent="0.3">
      <c r="A238" s="43" t="s">
        <v>30</v>
      </c>
      <c r="B238" s="34" t="s">
        <v>47</v>
      </c>
      <c r="C238" s="34" t="s">
        <v>114</v>
      </c>
      <c r="D238" s="34" t="s">
        <v>365</v>
      </c>
      <c r="E238" s="34" t="s">
        <v>34</v>
      </c>
      <c r="F238" s="162" t="s">
        <v>47</v>
      </c>
      <c r="G238" s="34"/>
      <c r="H238" s="34"/>
      <c r="I238" s="34"/>
      <c r="J238" s="40" t="s">
        <v>371</v>
      </c>
      <c r="K238" s="68"/>
      <c r="L238" s="68"/>
      <c r="M238" s="68"/>
      <c r="N238" s="68">
        <f t="shared" si="99"/>
        <v>0</v>
      </c>
      <c r="O238" s="68"/>
      <c r="P238" s="68"/>
      <c r="Q238" s="68"/>
      <c r="R238" s="68"/>
      <c r="S238" s="68"/>
      <c r="T238" s="68"/>
      <c r="U238" s="42">
        <v>0</v>
      </c>
      <c r="V238" s="162"/>
      <c r="W238" s="162"/>
      <c r="X238" s="162"/>
      <c r="Y238" s="14"/>
    </row>
    <row r="239" spans="1:25" s="39" customFormat="1" ht="16.5" thickTop="1" thickBot="1" x14ac:dyDescent="0.3">
      <c r="A239" s="38" t="s">
        <v>30</v>
      </c>
      <c r="B239" s="162" t="s">
        <v>47</v>
      </c>
      <c r="C239" s="162" t="s">
        <v>114</v>
      </c>
      <c r="D239" s="162" t="s">
        <v>365</v>
      </c>
      <c r="E239" s="162" t="s">
        <v>47</v>
      </c>
      <c r="F239" s="162"/>
      <c r="G239" s="162"/>
      <c r="H239" s="34"/>
      <c r="I239" s="34"/>
      <c r="J239" s="35" t="s">
        <v>372</v>
      </c>
      <c r="K239" s="68"/>
      <c r="L239" s="68"/>
      <c r="M239" s="68"/>
      <c r="N239" s="68">
        <f t="shared" si="99"/>
        <v>0</v>
      </c>
      <c r="O239" s="68"/>
      <c r="P239" s="68"/>
      <c r="Q239" s="68"/>
      <c r="R239" s="68"/>
      <c r="S239" s="68"/>
      <c r="T239" s="68"/>
      <c r="U239" s="42">
        <v>0</v>
      </c>
      <c r="V239" s="162"/>
      <c r="W239" s="162"/>
      <c r="X239" s="162"/>
      <c r="Y239" s="14" t="s">
        <v>33</v>
      </c>
    </row>
    <row r="240" spans="1:25" s="39" customFormat="1" ht="16.5" thickTop="1" thickBot="1" x14ac:dyDescent="0.3">
      <c r="A240" s="27">
        <v>1</v>
      </c>
      <c r="B240" s="28" t="s">
        <v>47</v>
      </c>
      <c r="C240" s="28" t="s">
        <v>114</v>
      </c>
      <c r="D240" s="28" t="s">
        <v>373</v>
      </c>
      <c r="E240" s="28"/>
      <c r="F240" s="28"/>
      <c r="G240" s="28"/>
      <c r="H240" s="29"/>
      <c r="I240" s="29"/>
      <c r="J240" s="30" t="s">
        <v>374</v>
      </c>
      <c r="K240" s="62">
        <f>+K241+K242</f>
        <v>0</v>
      </c>
      <c r="L240" s="62">
        <f>+L241+L242</f>
        <v>0</v>
      </c>
      <c r="M240" s="62">
        <f>+M241+M242</f>
        <v>0</v>
      </c>
      <c r="N240" s="62">
        <f t="shared" si="99"/>
        <v>0</v>
      </c>
      <c r="O240" s="62">
        <f t="shared" ref="O240:T240" si="105">+O241+O242</f>
        <v>0</v>
      </c>
      <c r="P240" s="62">
        <f t="shared" si="105"/>
        <v>0</v>
      </c>
      <c r="Q240" s="62">
        <f t="shared" si="105"/>
        <v>0</v>
      </c>
      <c r="R240" s="62">
        <f t="shared" si="105"/>
        <v>0</v>
      </c>
      <c r="S240" s="62">
        <f>+S241+S242</f>
        <v>0</v>
      </c>
      <c r="T240" s="62">
        <f t="shared" si="105"/>
        <v>0</v>
      </c>
      <c r="U240" s="42">
        <v>0</v>
      </c>
      <c r="V240" s="28"/>
      <c r="W240" s="28"/>
      <c r="X240" s="28"/>
      <c r="Y240" s="14"/>
    </row>
    <row r="241" spans="1:25" ht="16.5" thickTop="1" thickBot="1" x14ac:dyDescent="0.3">
      <c r="A241" s="43">
        <v>1</v>
      </c>
      <c r="B241" s="34" t="s">
        <v>47</v>
      </c>
      <c r="C241" s="34" t="s">
        <v>114</v>
      </c>
      <c r="D241" s="34" t="s">
        <v>373</v>
      </c>
      <c r="E241" s="162" t="s">
        <v>34</v>
      </c>
      <c r="F241" s="34"/>
      <c r="G241" s="34"/>
      <c r="H241" s="34"/>
      <c r="I241" s="34"/>
      <c r="J241" s="40" t="s">
        <v>375</v>
      </c>
      <c r="K241" s="66"/>
      <c r="L241" s="66"/>
      <c r="M241" s="66"/>
      <c r="N241" s="66">
        <f t="shared" si="99"/>
        <v>0</v>
      </c>
      <c r="O241" s="66"/>
      <c r="P241" s="66"/>
      <c r="Q241" s="66"/>
      <c r="R241" s="66"/>
      <c r="S241" s="66"/>
      <c r="T241" s="66"/>
      <c r="U241" s="42">
        <v>0</v>
      </c>
      <c r="V241" s="34"/>
      <c r="W241" s="34"/>
      <c r="X241" s="34"/>
      <c r="Y241" s="50"/>
    </row>
    <row r="242" spans="1:25" ht="16.5" thickTop="1" thickBot="1" x14ac:dyDescent="0.3">
      <c r="A242" s="43">
        <v>1</v>
      </c>
      <c r="B242" s="34" t="s">
        <v>47</v>
      </c>
      <c r="C242" s="34" t="s">
        <v>114</v>
      </c>
      <c r="D242" s="34" t="s">
        <v>373</v>
      </c>
      <c r="E242" s="162" t="s">
        <v>47</v>
      </c>
      <c r="F242" s="34"/>
      <c r="G242" s="34"/>
      <c r="H242" s="34"/>
      <c r="I242" s="34"/>
      <c r="J242" s="40" t="s">
        <v>376</v>
      </c>
      <c r="K242" s="66"/>
      <c r="L242" s="66"/>
      <c r="M242" s="66"/>
      <c r="N242" s="66">
        <f t="shared" si="99"/>
        <v>0</v>
      </c>
      <c r="O242" s="66"/>
      <c r="P242" s="66"/>
      <c r="Q242" s="66"/>
      <c r="R242" s="66"/>
      <c r="S242" s="66"/>
      <c r="T242" s="66"/>
      <c r="U242" s="42">
        <v>0</v>
      </c>
      <c r="V242" s="34"/>
      <c r="W242" s="34"/>
      <c r="X242" s="34"/>
      <c r="Y242" s="50"/>
    </row>
    <row r="243" spans="1:25" s="39" customFormat="1" ht="22.5" customHeight="1" thickTop="1" thickBot="1" x14ac:dyDescent="0.3">
      <c r="A243" s="21" t="s">
        <v>30</v>
      </c>
      <c r="B243" s="22" t="s">
        <v>47</v>
      </c>
      <c r="C243" s="22" t="s">
        <v>137</v>
      </c>
      <c r="D243" s="22"/>
      <c r="E243" s="22"/>
      <c r="F243" s="22"/>
      <c r="G243" s="22"/>
      <c r="H243" s="23"/>
      <c r="I243" s="23"/>
      <c r="J243" s="24" t="s">
        <v>377</v>
      </c>
      <c r="K243" s="69">
        <f t="shared" ref="K243:T243" si="106">+K244+K246+K247+K253+K254+K255</f>
        <v>4000000000</v>
      </c>
      <c r="L243" s="69">
        <f t="shared" si="106"/>
        <v>0</v>
      </c>
      <c r="M243" s="69">
        <f t="shared" si="106"/>
        <v>0</v>
      </c>
      <c r="N243" s="69">
        <f t="shared" si="106"/>
        <v>4000000000</v>
      </c>
      <c r="O243" s="69">
        <f t="shared" si="106"/>
        <v>400000000</v>
      </c>
      <c r="P243" s="69">
        <f t="shared" si="106"/>
        <v>3200000000</v>
      </c>
      <c r="Q243" s="69">
        <f t="shared" si="106"/>
        <v>400000000</v>
      </c>
      <c r="R243" s="69">
        <f t="shared" si="106"/>
        <v>0</v>
      </c>
      <c r="S243" s="69">
        <f t="shared" si="106"/>
        <v>5144138877.25</v>
      </c>
      <c r="T243" s="69">
        <f t="shared" si="106"/>
        <v>3740711055.4700003</v>
      </c>
      <c r="U243" s="70">
        <f t="shared" si="97"/>
        <v>0.72717925093611457</v>
      </c>
      <c r="V243" s="22"/>
      <c r="W243" s="22" t="s">
        <v>378</v>
      </c>
      <c r="X243" s="22" t="s">
        <v>379</v>
      </c>
      <c r="Y243" s="14" t="s">
        <v>33</v>
      </c>
    </row>
    <row r="244" spans="1:25" s="39" customFormat="1" ht="22.5" customHeight="1" thickTop="1" thickBot="1" x14ac:dyDescent="0.3">
      <c r="A244" s="27" t="s">
        <v>30</v>
      </c>
      <c r="B244" s="28" t="s">
        <v>47</v>
      </c>
      <c r="C244" s="28" t="s">
        <v>137</v>
      </c>
      <c r="D244" s="28" t="s">
        <v>34</v>
      </c>
      <c r="E244" s="28"/>
      <c r="F244" s="28"/>
      <c r="G244" s="28"/>
      <c r="H244" s="29"/>
      <c r="I244" s="29"/>
      <c r="J244" s="30" t="s">
        <v>380</v>
      </c>
      <c r="K244" s="62">
        <f>+K245</f>
        <v>0</v>
      </c>
      <c r="L244" s="62">
        <f>+L245</f>
        <v>0</v>
      </c>
      <c r="M244" s="62">
        <f>+M245</f>
        <v>0</v>
      </c>
      <c r="N244" s="62">
        <f t="shared" ref="N244:N275" si="107">K244+L244-M244</f>
        <v>0</v>
      </c>
      <c r="O244" s="62">
        <f t="shared" ref="O244:T244" si="108">+O245</f>
        <v>0</v>
      </c>
      <c r="P244" s="62">
        <f t="shared" si="108"/>
        <v>0</v>
      </c>
      <c r="Q244" s="62">
        <f t="shared" si="108"/>
        <v>0</v>
      </c>
      <c r="R244" s="62">
        <f t="shared" si="108"/>
        <v>0</v>
      </c>
      <c r="S244" s="62">
        <f t="shared" si="108"/>
        <v>0</v>
      </c>
      <c r="T244" s="62">
        <f t="shared" si="108"/>
        <v>0</v>
      </c>
      <c r="U244" s="42">
        <v>0</v>
      </c>
      <c r="V244" s="28"/>
      <c r="W244" s="27"/>
      <c r="X244" s="27"/>
      <c r="Y244" s="14" t="s">
        <v>33</v>
      </c>
    </row>
    <row r="245" spans="1:25" s="39" customFormat="1" ht="22.5" customHeight="1" thickTop="1" thickBot="1" x14ac:dyDescent="0.3">
      <c r="A245" s="38" t="s">
        <v>30</v>
      </c>
      <c r="B245" s="162" t="s">
        <v>47</v>
      </c>
      <c r="C245" s="162" t="s">
        <v>137</v>
      </c>
      <c r="D245" s="162" t="s">
        <v>34</v>
      </c>
      <c r="E245" s="162" t="s">
        <v>34</v>
      </c>
      <c r="F245" s="162"/>
      <c r="G245" s="162"/>
      <c r="H245" s="34"/>
      <c r="I245" s="34"/>
      <c r="J245" s="35" t="s">
        <v>381</v>
      </c>
      <c r="K245" s="59"/>
      <c r="L245" s="59"/>
      <c r="M245" s="59"/>
      <c r="N245" s="59">
        <f t="shared" si="107"/>
        <v>0</v>
      </c>
      <c r="O245" s="59"/>
      <c r="P245" s="59"/>
      <c r="Q245" s="59"/>
      <c r="R245" s="59"/>
      <c r="S245" s="59"/>
      <c r="T245" s="59"/>
      <c r="U245" s="42">
        <v>0</v>
      </c>
      <c r="V245" s="162"/>
      <c r="W245" s="38"/>
      <c r="X245" s="38"/>
      <c r="Y245" s="14" t="s">
        <v>33</v>
      </c>
    </row>
    <row r="246" spans="1:25" s="39" customFormat="1" ht="22.5" customHeight="1" thickTop="1" thickBot="1" x14ac:dyDescent="0.3">
      <c r="A246" s="27" t="s">
        <v>30</v>
      </c>
      <c r="B246" s="28" t="s">
        <v>47</v>
      </c>
      <c r="C246" s="28" t="s">
        <v>137</v>
      </c>
      <c r="D246" s="28" t="s">
        <v>47</v>
      </c>
      <c r="E246" s="28"/>
      <c r="F246" s="28"/>
      <c r="G246" s="28"/>
      <c r="H246" s="29"/>
      <c r="I246" s="29"/>
      <c r="J246" s="30" t="s">
        <v>382</v>
      </c>
      <c r="K246" s="62"/>
      <c r="L246" s="62"/>
      <c r="M246" s="62"/>
      <c r="N246" s="62">
        <f t="shared" si="107"/>
        <v>0</v>
      </c>
      <c r="O246" s="62"/>
      <c r="P246" s="62"/>
      <c r="Q246" s="62"/>
      <c r="R246" s="62"/>
      <c r="S246" s="62"/>
      <c r="T246" s="62"/>
      <c r="U246" s="42">
        <v>0</v>
      </c>
      <c r="V246" s="28"/>
      <c r="W246" s="27"/>
      <c r="X246" s="27"/>
      <c r="Y246" s="14" t="s">
        <v>33</v>
      </c>
    </row>
    <row r="247" spans="1:25" s="39" customFormat="1" ht="22.5" customHeight="1" thickTop="1" thickBot="1" x14ac:dyDescent="0.3">
      <c r="A247" s="27" t="s">
        <v>30</v>
      </c>
      <c r="B247" s="28" t="s">
        <v>47</v>
      </c>
      <c r="C247" s="28" t="s">
        <v>137</v>
      </c>
      <c r="D247" s="28" t="s">
        <v>62</v>
      </c>
      <c r="E247" s="28"/>
      <c r="F247" s="28"/>
      <c r="G247" s="28"/>
      <c r="H247" s="29"/>
      <c r="I247" s="29"/>
      <c r="J247" s="30" t="s">
        <v>383</v>
      </c>
      <c r="K247" s="62">
        <f>+K248+K249+K250+K251+K252</f>
        <v>4000000000</v>
      </c>
      <c r="L247" s="62">
        <f>+L248+L249+L250+L251+L252</f>
        <v>0</v>
      </c>
      <c r="M247" s="62">
        <f>+M248+M249+M250+M251+M252</f>
        <v>0</v>
      </c>
      <c r="N247" s="62">
        <f t="shared" si="107"/>
        <v>4000000000</v>
      </c>
      <c r="O247" s="62">
        <f t="shared" ref="O247:T247" si="109">+O248+O249+O250+O251+O252</f>
        <v>400000000</v>
      </c>
      <c r="P247" s="62">
        <f t="shared" si="109"/>
        <v>3200000000</v>
      </c>
      <c r="Q247" s="62">
        <f t="shared" si="109"/>
        <v>400000000</v>
      </c>
      <c r="R247" s="62">
        <f t="shared" si="109"/>
        <v>0</v>
      </c>
      <c r="S247" s="62">
        <f t="shared" si="109"/>
        <v>5144138877.25</v>
      </c>
      <c r="T247" s="62">
        <f t="shared" si="109"/>
        <v>3740711055.4700003</v>
      </c>
      <c r="U247" s="63">
        <f t="shared" si="97"/>
        <v>0.72717925093611457</v>
      </c>
      <c r="V247" s="28"/>
      <c r="W247" s="27"/>
      <c r="X247" s="27"/>
      <c r="Y247" s="14" t="s">
        <v>33</v>
      </c>
    </row>
    <row r="248" spans="1:25" ht="22.5" customHeight="1" thickTop="1" thickBot="1" x14ac:dyDescent="0.3">
      <c r="A248" s="43" t="s">
        <v>30</v>
      </c>
      <c r="B248" s="34" t="s">
        <v>47</v>
      </c>
      <c r="C248" s="34" t="s">
        <v>137</v>
      </c>
      <c r="D248" s="34" t="s">
        <v>62</v>
      </c>
      <c r="E248" s="162" t="s">
        <v>34</v>
      </c>
      <c r="F248" s="34"/>
      <c r="G248" s="34"/>
      <c r="H248" s="34"/>
      <c r="I248" s="34"/>
      <c r="J248" s="40" t="s">
        <v>384</v>
      </c>
      <c r="K248" s="60">
        <v>700000000</v>
      </c>
      <c r="L248" s="60"/>
      <c r="M248" s="60"/>
      <c r="N248" s="60">
        <f t="shared" si="107"/>
        <v>700000000</v>
      </c>
      <c r="O248" s="60">
        <v>200000000</v>
      </c>
      <c r="P248" s="60">
        <v>430000000</v>
      </c>
      <c r="Q248" s="60">
        <f>N248*10%</f>
        <v>70000000</v>
      </c>
      <c r="R248" s="60"/>
      <c r="S248" s="60">
        <v>693073101.25</v>
      </c>
      <c r="T248" s="60">
        <v>693073101.25</v>
      </c>
      <c r="U248" s="63">
        <f t="shared" si="97"/>
        <v>1</v>
      </c>
      <c r="V248" s="43"/>
      <c r="W248" s="43"/>
      <c r="X248" s="43"/>
      <c r="Y248" s="50" t="s">
        <v>33</v>
      </c>
    </row>
    <row r="249" spans="1:25" ht="22.5" customHeight="1" thickTop="1" thickBot="1" x14ac:dyDescent="0.3">
      <c r="A249" s="43" t="s">
        <v>30</v>
      </c>
      <c r="B249" s="34" t="s">
        <v>47</v>
      </c>
      <c r="C249" s="34" t="s">
        <v>137</v>
      </c>
      <c r="D249" s="34" t="s">
        <v>62</v>
      </c>
      <c r="E249" s="162" t="s">
        <v>47</v>
      </c>
      <c r="F249" s="34"/>
      <c r="G249" s="34"/>
      <c r="H249" s="34"/>
      <c r="I249" s="34"/>
      <c r="J249" s="40" t="s">
        <v>385</v>
      </c>
      <c r="K249" s="60">
        <v>700000000</v>
      </c>
      <c r="L249" s="60"/>
      <c r="M249" s="60"/>
      <c r="N249" s="60">
        <f t="shared" si="107"/>
        <v>700000000</v>
      </c>
      <c r="O249" s="60">
        <v>200000000</v>
      </c>
      <c r="P249" s="60">
        <v>430000000</v>
      </c>
      <c r="Q249" s="60">
        <f>N249*10%</f>
        <v>70000000</v>
      </c>
      <c r="R249" s="60"/>
      <c r="S249" s="60">
        <v>784000</v>
      </c>
      <c r="T249" s="60">
        <v>283089830.02999997</v>
      </c>
      <c r="U249" s="63">
        <f t="shared" si="97"/>
        <v>361.08396687499999</v>
      </c>
      <c r="V249" s="43"/>
      <c r="W249" s="43"/>
      <c r="X249" s="43"/>
      <c r="Y249" s="50" t="s">
        <v>33</v>
      </c>
    </row>
    <row r="250" spans="1:25" ht="22.5" customHeight="1" thickTop="1" thickBot="1" x14ac:dyDescent="0.3">
      <c r="A250" s="43" t="s">
        <v>30</v>
      </c>
      <c r="B250" s="34" t="s">
        <v>47</v>
      </c>
      <c r="C250" s="34" t="s">
        <v>137</v>
      </c>
      <c r="D250" s="34" t="s">
        <v>62</v>
      </c>
      <c r="E250" s="162" t="s">
        <v>62</v>
      </c>
      <c r="F250" s="34"/>
      <c r="G250" s="34"/>
      <c r="H250" s="34"/>
      <c r="I250" s="34"/>
      <c r="J250" s="40" t="s">
        <v>386</v>
      </c>
      <c r="K250" s="60">
        <v>0</v>
      </c>
      <c r="L250" s="60"/>
      <c r="M250" s="60"/>
      <c r="N250" s="60">
        <f t="shared" si="107"/>
        <v>0</v>
      </c>
      <c r="O250" s="60"/>
      <c r="P250" s="60"/>
      <c r="Q250" s="60"/>
      <c r="R250" s="60"/>
      <c r="S250" s="60"/>
      <c r="T250" s="60"/>
      <c r="U250" s="61">
        <v>0</v>
      </c>
      <c r="V250" s="43"/>
      <c r="W250" s="43"/>
      <c r="X250" s="43"/>
      <c r="Y250" s="50" t="s">
        <v>33</v>
      </c>
    </row>
    <row r="251" spans="1:25" ht="22.5" customHeight="1" thickTop="1" thickBot="1" x14ac:dyDescent="0.3">
      <c r="A251" s="43" t="s">
        <v>30</v>
      </c>
      <c r="B251" s="34" t="s">
        <v>47</v>
      </c>
      <c r="C251" s="34" t="s">
        <v>137</v>
      </c>
      <c r="D251" s="34" t="s">
        <v>62</v>
      </c>
      <c r="E251" s="162" t="s">
        <v>66</v>
      </c>
      <c r="F251" s="34"/>
      <c r="G251" s="34"/>
      <c r="H251" s="34"/>
      <c r="I251" s="34"/>
      <c r="J251" s="40" t="s">
        <v>387</v>
      </c>
      <c r="K251" s="60"/>
      <c r="L251" s="60"/>
      <c r="M251" s="60"/>
      <c r="N251" s="60">
        <f t="shared" si="107"/>
        <v>0</v>
      </c>
      <c r="O251" s="60"/>
      <c r="P251" s="60"/>
      <c r="Q251" s="60"/>
      <c r="R251" s="60"/>
      <c r="S251" s="60"/>
      <c r="T251" s="60"/>
      <c r="U251" s="61">
        <v>0</v>
      </c>
      <c r="V251" s="43"/>
      <c r="W251" s="43"/>
      <c r="X251" s="43"/>
      <c r="Y251" s="50" t="s">
        <v>33</v>
      </c>
    </row>
    <row r="252" spans="1:25" ht="22.5" customHeight="1" thickTop="1" thickBot="1" x14ac:dyDescent="0.3">
      <c r="A252" s="43" t="s">
        <v>30</v>
      </c>
      <c r="B252" s="34" t="s">
        <v>47</v>
      </c>
      <c r="C252" s="34" t="s">
        <v>137</v>
      </c>
      <c r="D252" s="34" t="s">
        <v>62</v>
      </c>
      <c r="E252" s="162" t="s">
        <v>114</v>
      </c>
      <c r="F252" s="34"/>
      <c r="G252" s="34"/>
      <c r="H252" s="34"/>
      <c r="I252" s="34"/>
      <c r="J252" s="40" t="s">
        <v>388</v>
      </c>
      <c r="K252" s="60">
        <v>2600000000</v>
      </c>
      <c r="L252" s="60"/>
      <c r="M252" s="60"/>
      <c r="N252" s="60">
        <f t="shared" si="107"/>
        <v>2600000000</v>
      </c>
      <c r="O252" s="60">
        <v>0</v>
      </c>
      <c r="P252" s="60">
        <v>2340000000</v>
      </c>
      <c r="Q252" s="60">
        <v>260000000</v>
      </c>
      <c r="R252" s="60"/>
      <c r="S252" s="60">
        <v>4450281776</v>
      </c>
      <c r="T252" s="60">
        <v>2764548124.1900001</v>
      </c>
      <c r="U252" s="63">
        <f t="shared" si="97"/>
        <v>0.62120743434696168</v>
      </c>
      <c r="V252" s="43"/>
      <c r="W252" s="43"/>
      <c r="X252" s="43"/>
      <c r="Y252" s="50" t="s">
        <v>33</v>
      </c>
    </row>
    <row r="253" spans="1:25" s="39" customFormat="1" ht="22.5" customHeight="1" thickTop="1" thickBot="1" x14ac:dyDescent="0.3">
      <c r="A253" s="27" t="s">
        <v>30</v>
      </c>
      <c r="B253" s="28" t="s">
        <v>47</v>
      </c>
      <c r="C253" s="28" t="s">
        <v>137</v>
      </c>
      <c r="D253" s="28" t="s">
        <v>66</v>
      </c>
      <c r="E253" s="28"/>
      <c r="F253" s="28"/>
      <c r="G253" s="28"/>
      <c r="H253" s="29"/>
      <c r="I253" s="29"/>
      <c r="J253" s="30" t="s">
        <v>389</v>
      </c>
      <c r="K253" s="62"/>
      <c r="L253" s="62"/>
      <c r="M253" s="62"/>
      <c r="N253" s="62">
        <f t="shared" si="107"/>
        <v>0</v>
      </c>
      <c r="O253" s="62"/>
      <c r="P253" s="62"/>
      <c r="Q253" s="62"/>
      <c r="R253" s="62"/>
      <c r="S253" s="62"/>
      <c r="T253" s="62"/>
      <c r="U253" s="42">
        <v>0</v>
      </c>
      <c r="V253" s="28"/>
      <c r="W253" s="27"/>
      <c r="X253" s="27"/>
      <c r="Y253" s="14" t="s">
        <v>33</v>
      </c>
    </row>
    <row r="254" spans="1:25" s="39" customFormat="1" ht="22.5" customHeight="1" thickTop="1" thickBot="1" x14ac:dyDescent="0.3">
      <c r="A254" s="27" t="s">
        <v>30</v>
      </c>
      <c r="B254" s="28" t="s">
        <v>47</v>
      </c>
      <c r="C254" s="28" t="s">
        <v>137</v>
      </c>
      <c r="D254" s="28" t="s">
        <v>114</v>
      </c>
      <c r="E254" s="28"/>
      <c r="F254" s="28"/>
      <c r="G254" s="28"/>
      <c r="H254" s="29"/>
      <c r="I254" s="29"/>
      <c r="J254" s="30" t="s">
        <v>390</v>
      </c>
      <c r="K254" s="62"/>
      <c r="L254" s="62"/>
      <c r="M254" s="62"/>
      <c r="N254" s="62">
        <f t="shared" si="107"/>
        <v>0</v>
      </c>
      <c r="O254" s="62"/>
      <c r="P254" s="62"/>
      <c r="Q254" s="62"/>
      <c r="R254" s="62"/>
      <c r="S254" s="62"/>
      <c r="T254" s="62"/>
      <c r="U254" s="42">
        <v>0</v>
      </c>
      <c r="V254" s="28"/>
      <c r="W254" s="27"/>
      <c r="X254" s="27"/>
      <c r="Y254" s="14" t="s">
        <v>33</v>
      </c>
    </row>
    <row r="255" spans="1:25" s="39" customFormat="1" ht="22.5" customHeight="1" thickTop="1" thickBot="1" x14ac:dyDescent="0.3">
      <c r="A255" s="27">
        <v>1</v>
      </c>
      <c r="B255" s="28" t="s">
        <v>47</v>
      </c>
      <c r="C255" s="28" t="s">
        <v>137</v>
      </c>
      <c r="D255" s="28" t="s">
        <v>137</v>
      </c>
      <c r="E255" s="28"/>
      <c r="F255" s="28"/>
      <c r="G255" s="28"/>
      <c r="H255" s="29"/>
      <c r="I255" s="29"/>
      <c r="J255" s="30" t="s">
        <v>391</v>
      </c>
      <c r="K255" s="62"/>
      <c r="L255" s="62"/>
      <c r="M255" s="62"/>
      <c r="N255" s="62">
        <f t="shared" si="107"/>
        <v>0</v>
      </c>
      <c r="O255" s="62"/>
      <c r="P255" s="62"/>
      <c r="Q255" s="62"/>
      <c r="R255" s="62"/>
      <c r="S255" s="62"/>
      <c r="T255" s="62"/>
      <c r="U255" s="42">
        <v>0</v>
      </c>
      <c r="V255" s="28"/>
      <c r="W255" s="27"/>
      <c r="X255" s="27"/>
      <c r="Y255" s="14"/>
    </row>
    <row r="256" spans="1:25" s="39" customFormat="1" ht="22.5" customHeight="1" thickTop="1" thickBot="1" x14ac:dyDescent="0.3">
      <c r="A256" s="21" t="s">
        <v>30</v>
      </c>
      <c r="B256" s="22" t="s">
        <v>47</v>
      </c>
      <c r="C256" s="22" t="s">
        <v>141</v>
      </c>
      <c r="D256" s="22"/>
      <c r="E256" s="22"/>
      <c r="F256" s="22"/>
      <c r="G256" s="22"/>
      <c r="H256" s="23"/>
      <c r="I256" s="23"/>
      <c r="J256" s="24" t="s">
        <v>392</v>
      </c>
      <c r="K256" s="56">
        <f>+K257+K269+K281</f>
        <v>0</v>
      </c>
      <c r="L256" s="56">
        <f>+L257+L269+L281</f>
        <v>0</v>
      </c>
      <c r="M256" s="56">
        <f>+M257+M269+M281</f>
        <v>0</v>
      </c>
      <c r="N256" s="56">
        <f t="shared" si="107"/>
        <v>0</v>
      </c>
      <c r="O256" s="56">
        <f t="shared" ref="O256:T256" si="110">+O257+O269+O281</f>
        <v>0</v>
      </c>
      <c r="P256" s="56">
        <f t="shared" si="110"/>
        <v>0</v>
      </c>
      <c r="Q256" s="56">
        <f t="shared" si="110"/>
        <v>0</v>
      </c>
      <c r="R256" s="56">
        <f t="shared" si="110"/>
        <v>0</v>
      </c>
      <c r="S256" s="56">
        <f t="shared" si="110"/>
        <v>0</v>
      </c>
      <c r="T256" s="56">
        <f t="shared" si="110"/>
        <v>0</v>
      </c>
      <c r="U256" s="42">
        <v>0</v>
      </c>
      <c r="V256" s="22"/>
      <c r="W256" s="22" t="s">
        <v>393</v>
      </c>
      <c r="X256" s="22"/>
      <c r="Y256" s="14" t="s">
        <v>33</v>
      </c>
    </row>
    <row r="257" spans="1:16373" s="39" customFormat="1" ht="22.5" hidden="1" customHeight="1" thickTop="1" thickBot="1" x14ac:dyDescent="0.3">
      <c r="A257" s="27" t="s">
        <v>30</v>
      </c>
      <c r="B257" s="28" t="s">
        <v>47</v>
      </c>
      <c r="C257" s="28" t="s">
        <v>141</v>
      </c>
      <c r="D257" s="28" t="s">
        <v>34</v>
      </c>
      <c r="E257" s="28"/>
      <c r="F257" s="28"/>
      <c r="G257" s="28"/>
      <c r="H257" s="29"/>
      <c r="I257" s="29"/>
      <c r="J257" s="30" t="s">
        <v>394</v>
      </c>
      <c r="K257" s="51">
        <f>+K258+K260+K261+K267+K268</f>
        <v>0</v>
      </c>
      <c r="L257" s="51">
        <f>+L258+L260+L261+L267+L268</f>
        <v>0</v>
      </c>
      <c r="M257" s="51">
        <f>+M258+M260+M261+M267+M268</f>
        <v>0</v>
      </c>
      <c r="N257" s="51">
        <f t="shared" si="107"/>
        <v>0</v>
      </c>
      <c r="O257" s="51">
        <f t="shared" ref="O257:T257" si="111">+O258+O260+O261+O267+O268</f>
        <v>0</v>
      </c>
      <c r="P257" s="51">
        <f t="shared" si="111"/>
        <v>0</v>
      </c>
      <c r="Q257" s="51">
        <f t="shared" si="111"/>
        <v>0</v>
      </c>
      <c r="R257" s="51">
        <f t="shared" si="111"/>
        <v>0</v>
      </c>
      <c r="S257" s="51">
        <f t="shared" si="111"/>
        <v>0</v>
      </c>
      <c r="T257" s="51">
        <f t="shared" si="111"/>
        <v>0</v>
      </c>
      <c r="U257" s="32" t="e">
        <f t="shared" si="97"/>
        <v>#DIV/0!</v>
      </c>
      <c r="V257" s="28"/>
      <c r="W257" s="28"/>
      <c r="X257" s="28"/>
      <c r="Y257" s="14" t="s">
        <v>33</v>
      </c>
    </row>
    <row r="258" spans="1:16373" s="39" customFormat="1" ht="22.5" hidden="1" customHeight="1" thickTop="1" thickBot="1" x14ac:dyDescent="0.3">
      <c r="A258" s="38" t="s">
        <v>30</v>
      </c>
      <c r="B258" s="162" t="s">
        <v>47</v>
      </c>
      <c r="C258" s="162" t="s">
        <v>141</v>
      </c>
      <c r="D258" s="162" t="s">
        <v>34</v>
      </c>
      <c r="E258" s="162" t="s">
        <v>34</v>
      </c>
      <c r="F258" s="162"/>
      <c r="G258" s="162"/>
      <c r="H258" s="34"/>
      <c r="I258" s="34"/>
      <c r="J258" s="35" t="s">
        <v>395</v>
      </c>
      <c r="K258" s="48">
        <f t="shared" ref="K258:T258" si="112">+K259</f>
        <v>0</v>
      </c>
      <c r="L258" s="48">
        <f>+L259</f>
        <v>0</v>
      </c>
      <c r="M258" s="48">
        <f>+M259</f>
        <v>0</v>
      </c>
      <c r="N258" s="48">
        <f t="shared" si="107"/>
        <v>0</v>
      </c>
      <c r="O258" s="48">
        <f t="shared" si="112"/>
        <v>0</v>
      </c>
      <c r="P258" s="48">
        <f t="shared" si="112"/>
        <v>0</v>
      </c>
      <c r="Q258" s="48">
        <f t="shared" si="112"/>
        <v>0</v>
      </c>
      <c r="R258" s="48">
        <f t="shared" si="112"/>
        <v>0</v>
      </c>
      <c r="S258" s="48">
        <f t="shared" si="112"/>
        <v>0</v>
      </c>
      <c r="T258" s="48">
        <f t="shared" si="112"/>
        <v>0</v>
      </c>
      <c r="U258" s="37" t="e">
        <f t="shared" si="97"/>
        <v>#DIV/0!</v>
      </c>
      <c r="V258" s="162"/>
      <c r="W258" s="38"/>
      <c r="X258" s="38"/>
      <c r="Y258" s="14" t="s">
        <v>33</v>
      </c>
    </row>
    <row r="259" spans="1:16373" ht="22.5" hidden="1" customHeight="1" thickTop="1" thickBot="1" x14ac:dyDescent="0.3">
      <c r="A259" s="43" t="s">
        <v>30</v>
      </c>
      <c r="B259" s="34" t="s">
        <v>47</v>
      </c>
      <c r="C259" s="34" t="s">
        <v>141</v>
      </c>
      <c r="D259" s="34" t="s">
        <v>34</v>
      </c>
      <c r="E259" s="34" t="s">
        <v>34</v>
      </c>
      <c r="F259" s="162" t="s">
        <v>34</v>
      </c>
      <c r="G259" s="34"/>
      <c r="H259" s="34"/>
      <c r="I259" s="34"/>
      <c r="J259" s="40" t="s">
        <v>396</v>
      </c>
      <c r="K259" s="49"/>
      <c r="L259" s="49"/>
      <c r="M259" s="49"/>
      <c r="N259" s="49">
        <f t="shared" si="107"/>
        <v>0</v>
      </c>
      <c r="O259" s="49"/>
      <c r="P259" s="49"/>
      <c r="Q259" s="49"/>
      <c r="R259" s="49"/>
      <c r="S259" s="49"/>
      <c r="T259" s="49"/>
      <c r="U259" s="42" t="e">
        <f t="shared" si="97"/>
        <v>#DIV/0!</v>
      </c>
      <c r="V259" s="34"/>
      <c r="W259" s="43"/>
      <c r="X259" s="43"/>
      <c r="Y259" s="14" t="s">
        <v>33</v>
      </c>
    </row>
    <row r="260" spans="1:16373" s="39" customFormat="1" ht="22.5" hidden="1" customHeight="1" thickTop="1" thickBot="1" x14ac:dyDescent="0.3">
      <c r="A260" s="38" t="s">
        <v>30</v>
      </c>
      <c r="B260" s="162" t="s">
        <v>47</v>
      </c>
      <c r="C260" s="162" t="s">
        <v>141</v>
      </c>
      <c r="D260" s="162" t="s">
        <v>34</v>
      </c>
      <c r="E260" s="162" t="s">
        <v>47</v>
      </c>
      <c r="F260" s="162"/>
      <c r="G260" s="162"/>
      <c r="H260" s="34"/>
      <c r="I260" s="34"/>
      <c r="J260" s="35" t="s">
        <v>397</v>
      </c>
      <c r="K260" s="48"/>
      <c r="L260" s="48"/>
      <c r="M260" s="48"/>
      <c r="N260" s="48">
        <f t="shared" si="107"/>
        <v>0</v>
      </c>
      <c r="O260" s="48"/>
      <c r="P260" s="48"/>
      <c r="Q260" s="48"/>
      <c r="R260" s="48"/>
      <c r="S260" s="48"/>
      <c r="T260" s="48"/>
      <c r="U260" s="37" t="e">
        <f t="shared" si="97"/>
        <v>#DIV/0!</v>
      </c>
      <c r="V260" s="162"/>
      <c r="W260" s="162"/>
      <c r="X260" s="162"/>
      <c r="Y260" s="14" t="s">
        <v>33</v>
      </c>
      <c r="Z260" s="14"/>
      <c r="AA260" s="14"/>
      <c r="AB260" s="14"/>
      <c r="AC260" s="14"/>
      <c r="AD260" s="14"/>
      <c r="AE260" s="14"/>
      <c r="AF260" s="14"/>
      <c r="AG260" s="14"/>
      <c r="AH260" s="14"/>
      <c r="AI260" s="14"/>
      <c r="AJ260" s="14"/>
      <c r="AK260" s="14"/>
      <c r="AL260" s="14"/>
      <c r="AM260" s="14"/>
      <c r="AN260" s="71"/>
      <c r="AO260" s="14"/>
      <c r="AP260" s="14"/>
      <c r="AQ260" s="14"/>
      <c r="AR260" s="14"/>
      <c r="AS260" s="14"/>
      <c r="AT260" s="14"/>
      <c r="AU260" s="14"/>
      <c r="AV260" s="14"/>
      <c r="AW260" s="14"/>
      <c r="AX260" s="14"/>
      <c r="AY260" s="14"/>
      <c r="AZ260" s="14"/>
      <c r="BA260" s="14"/>
      <c r="BB260" s="14"/>
      <c r="BC260" s="14"/>
      <c r="BD260" s="14"/>
      <c r="BE260" s="14"/>
      <c r="BF260" s="14"/>
      <c r="BG260" s="14"/>
      <c r="BH260" s="71"/>
      <c r="BI260" s="14"/>
      <c r="BJ260" s="14"/>
      <c r="BK260" s="14"/>
      <c r="BL260" s="14"/>
      <c r="BM260" s="14"/>
      <c r="BN260" s="14"/>
      <c r="BO260" s="14"/>
      <c r="BP260" s="14"/>
      <c r="BQ260" s="14"/>
      <c r="BR260" s="14"/>
      <c r="BS260" s="14"/>
      <c r="BT260" s="14"/>
      <c r="BU260" s="14"/>
      <c r="BV260" s="14"/>
      <c r="BW260" s="14"/>
      <c r="BX260" s="14"/>
      <c r="BY260" s="14"/>
      <c r="BZ260" s="14"/>
      <c r="CA260" s="14"/>
      <c r="CB260" s="71"/>
      <c r="CC260" s="14"/>
      <c r="CD260" s="72"/>
      <c r="CE260" s="162"/>
      <c r="CF260" s="162"/>
      <c r="CG260" s="162"/>
      <c r="CH260" s="162"/>
      <c r="CI260" s="162"/>
      <c r="CJ260" s="162"/>
      <c r="CK260" s="162"/>
      <c r="CL260" s="162"/>
      <c r="CM260" s="162"/>
      <c r="CN260" s="162"/>
      <c r="CO260" s="162"/>
      <c r="CP260" s="162"/>
      <c r="CQ260" s="162"/>
      <c r="CR260" s="162"/>
      <c r="CS260" s="162"/>
      <c r="CT260" s="162"/>
      <c r="CU260" s="162"/>
      <c r="CV260" s="35"/>
      <c r="CW260" s="162"/>
      <c r="CX260" s="162"/>
      <c r="CY260" s="162"/>
      <c r="CZ260" s="162"/>
      <c r="DA260" s="162"/>
      <c r="DB260" s="162"/>
      <c r="DC260" s="162"/>
      <c r="DD260" s="162"/>
      <c r="DE260" s="162"/>
      <c r="DF260" s="162"/>
      <c r="DG260" s="162"/>
      <c r="DH260" s="162"/>
      <c r="DI260" s="162"/>
      <c r="DJ260" s="162"/>
      <c r="DK260" s="162"/>
      <c r="DL260" s="162"/>
      <c r="DM260" s="162"/>
      <c r="DN260" s="162"/>
      <c r="DO260" s="162"/>
      <c r="DP260" s="35"/>
      <c r="DQ260" s="162"/>
      <c r="DR260" s="162"/>
      <c r="DS260" s="162"/>
      <c r="DT260" s="162"/>
      <c r="DU260" s="162"/>
      <c r="DV260" s="162"/>
      <c r="DW260" s="162"/>
      <c r="DX260" s="162"/>
      <c r="DY260" s="162"/>
      <c r="DZ260" s="162"/>
      <c r="EA260" s="162"/>
      <c r="EB260" s="162"/>
      <c r="EC260" s="162"/>
      <c r="ED260" s="162"/>
      <c r="EE260" s="162"/>
      <c r="EF260" s="162"/>
      <c r="EG260" s="162"/>
      <c r="EH260" s="162"/>
      <c r="EI260" s="162"/>
      <c r="EJ260" s="35"/>
      <c r="EK260" s="162"/>
      <c r="EL260" s="162"/>
      <c r="EM260" s="162"/>
      <c r="EN260" s="162"/>
      <c r="EO260" s="162"/>
      <c r="EP260" s="162"/>
      <c r="EQ260" s="162"/>
      <c r="ER260" s="162"/>
      <c r="ES260" s="162"/>
      <c r="ET260" s="162"/>
      <c r="EU260" s="162"/>
      <c r="EV260" s="162"/>
      <c r="EW260" s="162"/>
      <c r="EX260" s="162"/>
      <c r="EY260" s="162"/>
      <c r="EZ260" s="162"/>
      <c r="FA260" s="162"/>
      <c r="FB260" s="162"/>
      <c r="FC260" s="162"/>
      <c r="FD260" s="35"/>
      <c r="FE260" s="162"/>
      <c r="FF260" s="162"/>
      <c r="FG260" s="162"/>
      <c r="FH260" s="162"/>
      <c r="FI260" s="162"/>
      <c r="FJ260" s="162"/>
      <c r="FK260" s="162"/>
      <c r="FL260" s="162"/>
      <c r="FM260" s="162"/>
      <c r="FN260" s="162"/>
      <c r="FO260" s="162"/>
      <c r="FP260" s="162"/>
      <c r="FQ260" s="162"/>
      <c r="FR260" s="162"/>
      <c r="FS260" s="162"/>
      <c r="FT260" s="162"/>
      <c r="FU260" s="162"/>
      <c r="FV260" s="162"/>
      <c r="FW260" s="162"/>
      <c r="FX260" s="35"/>
      <c r="FY260" s="162"/>
      <c r="FZ260" s="162"/>
      <c r="GA260" s="162"/>
      <c r="GB260" s="162"/>
      <c r="GC260" s="162"/>
      <c r="GD260" s="162"/>
      <c r="GE260" s="162"/>
      <c r="GF260" s="162"/>
      <c r="GG260" s="162"/>
      <c r="GH260" s="162"/>
      <c r="GI260" s="162"/>
      <c r="GJ260" s="162"/>
      <c r="GK260" s="162"/>
      <c r="GL260" s="162"/>
      <c r="GM260" s="162"/>
      <c r="GN260" s="162"/>
      <c r="GO260" s="162"/>
      <c r="GP260" s="162"/>
      <c r="GQ260" s="162"/>
      <c r="GR260" s="35"/>
      <c r="GS260" s="162"/>
      <c r="GT260" s="162"/>
      <c r="GU260" s="162"/>
      <c r="GV260" s="162"/>
      <c r="GW260" s="162"/>
      <c r="GX260" s="162"/>
      <c r="GY260" s="162"/>
      <c r="GZ260" s="162"/>
      <c r="HA260" s="162"/>
      <c r="HB260" s="162"/>
      <c r="HC260" s="162"/>
      <c r="HD260" s="162"/>
      <c r="HE260" s="162"/>
      <c r="HF260" s="162"/>
      <c r="HG260" s="162"/>
      <c r="HH260" s="162"/>
      <c r="HI260" s="162"/>
      <c r="HJ260" s="162"/>
      <c r="HK260" s="162"/>
      <c r="HL260" s="35"/>
      <c r="HM260" s="162"/>
      <c r="HN260" s="162"/>
      <c r="HO260" s="162"/>
      <c r="HP260" s="162"/>
      <c r="HQ260" s="162"/>
      <c r="HR260" s="162"/>
      <c r="HS260" s="162"/>
      <c r="HT260" s="162"/>
      <c r="HU260" s="162"/>
      <c r="HV260" s="162"/>
      <c r="HW260" s="162"/>
      <c r="HX260" s="162"/>
      <c r="HY260" s="162"/>
      <c r="HZ260" s="162"/>
      <c r="IA260" s="162"/>
      <c r="IB260" s="162"/>
      <c r="IC260" s="162"/>
      <c r="ID260" s="162"/>
      <c r="IE260" s="162"/>
      <c r="IF260" s="35"/>
      <c r="IG260" s="162"/>
      <c r="IH260" s="162"/>
      <c r="II260" s="162"/>
      <c r="IJ260" s="162"/>
      <c r="IK260" s="162"/>
      <c r="IL260" s="162"/>
      <c r="IM260" s="162"/>
      <c r="IN260" s="162"/>
      <c r="IO260" s="162"/>
      <c r="IP260" s="162"/>
      <c r="IQ260" s="162"/>
      <c r="IR260" s="162"/>
      <c r="IS260" s="162"/>
      <c r="IT260" s="162"/>
      <c r="IU260" s="162"/>
      <c r="IV260" s="162"/>
      <c r="IW260" s="162"/>
      <c r="IX260" s="162"/>
      <c r="IY260" s="162"/>
      <c r="IZ260" s="35"/>
      <c r="JA260" s="162"/>
      <c r="JB260" s="162"/>
      <c r="JC260" s="162"/>
      <c r="JD260" s="162"/>
      <c r="JE260" s="162"/>
      <c r="JF260" s="162"/>
      <c r="JG260" s="162"/>
      <c r="JH260" s="162"/>
      <c r="JI260" s="162"/>
      <c r="JJ260" s="162"/>
      <c r="JK260" s="162"/>
      <c r="JL260" s="162"/>
      <c r="JM260" s="162"/>
      <c r="JN260" s="162"/>
      <c r="JO260" s="162"/>
      <c r="JP260" s="162"/>
      <c r="JQ260" s="162"/>
      <c r="JR260" s="162"/>
      <c r="JS260" s="162"/>
      <c r="JT260" s="35"/>
      <c r="JU260" s="162"/>
      <c r="JV260" s="162"/>
      <c r="JW260" s="162"/>
      <c r="JX260" s="162"/>
      <c r="JY260" s="162"/>
      <c r="JZ260" s="162"/>
      <c r="KA260" s="162"/>
      <c r="KB260" s="162"/>
      <c r="KC260" s="162"/>
      <c r="KD260" s="162"/>
      <c r="KE260" s="162"/>
      <c r="KF260" s="162"/>
      <c r="KG260" s="162"/>
      <c r="KH260" s="162"/>
      <c r="KI260" s="162"/>
      <c r="KJ260" s="162"/>
      <c r="KK260" s="162"/>
      <c r="KL260" s="162"/>
      <c r="KM260" s="162"/>
      <c r="KN260" s="35"/>
      <c r="KO260" s="162"/>
      <c r="KP260" s="162"/>
      <c r="KQ260" s="162"/>
      <c r="KR260" s="162"/>
      <c r="KS260" s="162"/>
      <c r="KT260" s="162"/>
      <c r="KU260" s="162"/>
      <c r="KV260" s="162"/>
      <c r="KW260" s="162"/>
      <c r="KX260" s="162"/>
      <c r="KY260" s="162"/>
      <c r="KZ260" s="162"/>
      <c r="LA260" s="162"/>
      <c r="LB260" s="162"/>
      <c r="LC260" s="162"/>
      <c r="LD260" s="162"/>
      <c r="LE260" s="162"/>
      <c r="LF260" s="162"/>
      <c r="LG260" s="162"/>
      <c r="LH260" s="35"/>
      <c r="LI260" s="162"/>
      <c r="LJ260" s="162"/>
      <c r="LK260" s="162"/>
      <c r="LL260" s="162"/>
      <c r="LM260" s="162"/>
      <c r="LN260" s="162"/>
      <c r="LO260" s="162"/>
      <c r="LP260" s="162"/>
      <c r="LQ260" s="162"/>
      <c r="LR260" s="162"/>
      <c r="LS260" s="162"/>
      <c r="LT260" s="162"/>
      <c r="LU260" s="162"/>
      <c r="LV260" s="162"/>
      <c r="LW260" s="162"/>
      <c r="LX260" s="162"/>
      <c r="LY260" s="162"/>
      <c r="LZ260" s="162"/>
      <c r="MA260" s="162"/>
      <c r="MB260" s="35"/>
      <c r="MC260" s="162"/>
      <c r="MD260" s="162"/>
      <c r="ME260" s="162"/>
      <c r="MF260" s="162"/>
      <c r="MG260" s="162"/>
      <c r="MH260" s="162"/>
      <c r="MI260" s="162"/>
      <c r="MJ260" s="162"/>
      <c r="MK260" s="162"/>
      <c r="ML260" s="162"/>
      <c r="MM260" s="162"/>
      <c r="MN260" s="162"/>
      <c r="MO260" s="162"/>
      <c r="MP260" s="162"/>
      <c r="MQ260" s="162"/>
      <c r="MR260" s="162"/>
      <c r="MS260" s="162"/>
      <c r="MT260" s="162"/>
      <c r="MU260" s="162"/>
      <c r="MV260" s="35"/>
      <c r="MW260" s="162"/>
      <c r="MX260" s="162"/>
      <c r="MY260" s="162"/>
      <c r="MZ260" s="162"/>
      <c r="NA260" s="162"/>
      <c r="NB260" s="162"/>
      <c r="NC260" s="162"/>
      <c r="ND260" s="162"/>
      <c r="NE260" s="162"/>
      <c r="NF260" s="162"/>
      <c r="NG260" s="162"/>
      <c r="NH260" s="162"/>
      <c r="NI260" s="162"/>
      <c r="NJ260" s="162"/>
      <c r="NK260" s="162"/>
      <c r="NL260" s="162"/>
      <c r="NM260" s="162"/>
      <c r="NN260" s="162"/>
      <c r="NO260" s="162"/>
      <c r="NP260" s="35"/>
      <c r="NQ260" s="162"/>
      <c r="NR260" s="162"/>
      <c r="NS260" s="162"/>
      <c r="NT260" s="162"/>
      <c r="NU260" s="162"/>
      <c r="NV260" s="162"/>
      <c r="NW260" s="162"/>
      <c r="NX260" s="162"/>
      <c r="NY260" s="162"/>
      <c r="NZ260" s="162"/>
      <c r="OA260" s="162"/>
      <c r="OB260" s="162"/>
      <c r="OC260" s="162"/>
      <c r="OD260" s="162"/>
      <c r="OE260" s="162"/>
      <c r="OF260" s="162"/>
      <c r="OG260" s="162"/>
      <c r="OH260" s="162"/>
      <c r="OI260" s="162"/>
      <c r="OJ260" s="35"/>
      <c r="OK260" s="162"/>
      <c r="OL260" s="162"/>
      <c r="OM260" s="162"/>
      <c r="ON260" s="162"/>
      <c r="OO260" s="162"/>
      <c r="OP260" s="162"/>
      <c r="OQ260" s="162"/>
      <c r="OR260" s="162"/>
      <c r="OS260" s="162"/>
      <c r="OT260" s="162"/>
      <c r="OU260" s="162"/>
      <c r="OV260" s="162"/>
      <c r="OW260" s="162"/>
      <c r="OX260" s="162"/>
      <c r="OY260" s="162"/>
      <c r="OZ260" s="162"/>
      <c r="PA260" s="162"/>
      <c r="PB260" s="162"/>
      <c r="PC260" s="162"/>
      <c r="PD260" s="35"/>
      <c r="PE260" s="162"/>
      <c r="PF260" s="162"/>
      <c r="PG260" s="162"/>
      <c r="PH260" s="162"/>
      <c r="PI260" s="162"/>
      <c r="PJ260" s="162"/>
      <c r="PK260" s="162"/>
      <c r="PL260" s="162"/>
      <c r="PM260" s="162"/>
      <c r="PN260" s="162"/>
      <c r="PO260" s="162"/>
      <c r="PP260" s="162"/>
      <c r="PQ260" s="162"/>
      <c r="PR260" s="162"/>
      <c r="PS260" s="162"/>
      <c r="PT260" s="162"/>
      <c r="PU260" s="162"/>
      <c r="PV260" s="162"/>
      <c r="PW260" s="162"/>
      <c r="PX260" s="35"/>
      <c r="PY260" s="162"/>
      <c r="PZ260" s="162"/>
      <c r="QA260" s="162"/>
      <c r="QB260" s="162"/>
      <c r="QC260" s="162"/>
      <c r="QD260" s="162"/>
      <c r="QE260" s="162"/>
      <c r="QF260" s="162"/>
      <c r="QG260" s="162"/>
      <c r="QH260" s="162"/>
      <c r="QI260" s="162"/>
      <c r="QJ260" s="162"/>
      <c r="QK260" s="162"/>
      <c r="QL260" s="162"/>
      <c r="QM260" s="162"/>
      <c r="QN260" s="162"/>
      <c r="QO260" s="162"/>
      <c r="QP260" s="162"/>
      <c r="QQ260" s="162"/>
      <c r="QR260" s="35"/>
      <c r="QS260" s="162"/>
      <c r="QT260" s="162"/>
      <c r="QU260" s="162"/>
      <c r="QV260" s="162"/>
      <c r="QW260" s="162"/>
      <c r="QX260" s="162"/>
      <c r="QY260" s="162"/>
      <c r="QZ260" s="162"/>
      <c r="RA260" s="162"/>
      <c r="RB260" s="162"/>
      <c r="RC260" s="162"/>
      <c r="RD260" s="162"/>
      <c r="RE260" s="162"/>
      <c r="RF260" s="162"/>
      <c r="RG260" s="162"/>
      <c r="RH260" s="162"/>
      <c r="RI260" s="162"/>
      <c r="RJ260" s="162"/>
      <c r="RK260" s="162"/>
      <c r="RL260" s="35"/>
      <c r="RM260" s="162"/>
      <c r="RN260" s="162"/>
      <c r="RO260" s="162"/>
      <c r="RP260" s="162"/>
      <c r="RQ260" s="162"/>
      <c r="RR260" s="162"/>
      <c r="RS260" s="162"/>
      <c r="RT260" s="162"/>
      <c r="RU260" s="162"/>
      <c r="RV260" s="162"/>
      <c r="RW260" s="162"/>
      <c r="RX260" s="162"/>
      <c r="RY260" s="162"/>
      <c r="RZ260" s="162"/>
      <c r="SA260" s="162"/>
      <c r="SB260" s="162"/>
      <c r="SC260" s="162"/>
      <c r="SD260" s="162"/>
      <c r="SE260" s="162"/>
      <c r="SF260" s="35"/>
      <c r="SG260" s="162"/>
      <c r="SH260" s="162"/>
      <c r="SI260" s="162"/>
      <c r="SJ260" s="162"/>
      <c r="SK260" s="162"/>
      <c r="SL260" s="162"/>
      <c r="SM260" s="162"/>
      <c r="SN260" s="162"/>
      <c r="SO260" s="162"/>
      <c r="SP260" s="162"/>
      <c r="SQ260" s="162"/>
      <c r="SR260" s="162"/>
      <c r="SS260" s="162"/>
      <c r="ST260" s="162"/>
      <c r="SU260" s="162"/>
      <c r="SV260" s="162"/>
      <c r="SW260" s="162"/>
      <c r="SX260" s="162"/>
      <c r="SY260" s="162"/>
      <c r="SZ260" s="35"/>
      <c r="TA260" s="162"/>
      <c r="TB260" s="162"/>
      <c r="TC260" s="162"/>
      <c r="TD260" s="162"/>
      <c r="TE260" s="162"/>
      <c r="TF260" s="162"/>
      <c r="TG260" s="162"/>
      <c r="TH260" s="162"/>
      <c r="TI260" s="162"/>
      <c r="TJ260" s="162"/>
      <c r="TK260" s="162"/>
      <c r="TL260" s="162"/>
      <c r="TM260" s="162"/>
      <c r="TN260" s="162"/>
      <c r="TO260" s="162"/>
      <c r="TP260" s="162"/>
      <c r="TQ260" s="162"/>
      <c r="TR260" s="162"/>
      <c r="TS260" s="162"/>
      <c r="TT260" s="35"/>
      <c r="TU260" s="162"/>
      <c r="TV260" s="162"/>
      <c r="TW260" s="162"/>
      <c r="TX260" s="162"/>
      <c r="TY260" s="162"/>
      <c r="TZ260" s="162"/>
      <c r="UA260" s="162"/>
      <c r="UB260" s="162"/>
      <c r="UC260" s="162"/>
      <c r="UD260" s="162"/>
      <c r="UE260" s="162"/>
      <c r="UF260" s="162"/>
      <c r="UG260" s="162"/>
      <c r="UH260" s="162"/>
      <c r="UI260" s="162"/>
      <c r="UJ260" s="162"/>
      <c r="UK260" s="162"/>
      <c r="UL260" s="162"/>
      <c r="UM260" s="162"/>
      <c r="UN260" s="35"/>
      <c r="UO260" s="162"/>
      <c r="UP260" s="162"/>
      <c r="UQ260" s="162"/>
      <c r="UR260" s="162"/>
      <c r="US260" s="162"/>
      <c r="UT260" s="162"/>
      <c r="UU260" s="162"/>
      <c r="UV260" s="162"/>
      <c r="UW260" s="162"/>
      <c r="UX260" s="162"/>
      <c r="UY260" s="162"/>
      <c r="UZ260" s="162"/>
      <c r="VA260" s="162"/>
      <c r="VB260" s="162"/>
      <c r="VC260" s="162"/>
      <c r="VD260" s="162"/>
      <c r="VE260" s="162"/>
      <c r="VF260" s="162"/>
      <c r="VG260" s="162"/>
      <c r="VH260" s="35"/>
      <c r="VI260" s="162"/>
      <c r="VJ260" s="162"/>
      <c r="VK260" s="162"/>
      <c r="VL260" s="162"/>
      <c r="VM260" s="162"/>
      <c r="VN260" s="162"/>
      <c r="VO260" s="162"/>
      <c r="VP260" s="162"/>
      <c r="VQ260" s="162"/>
      <c r="VR260" s="162"/>
      <c r="VS260" s="162"/>
      <c r="VT260" s="162"/>
      <c r="VU260" s="162"/>
      <c r="VV260" s="162"/>
      <c r="VW260" s="162"/>
      <c r="VX260" s="162"/>
      <c r="VY260" s="162"/>
      <c r="VZ260" s="162"/>
      <c r="WA260" s="162"/>
      <c r="WB260" s="35"/>
      <c r="WC260" s="162"/>
      <c r="WD260" s="162"/>
      <c r="WE260" s="162"/>
      <c r="WF260" s="162"/>
      <c r="WG260" s="162"/>
      <c r="WH260" s="162"/>
      <c r="WI260" s="162"/>
      <c r="WJ260" s="162"/>
      <c r="WK260" s="162"/>
      <c r="WL260" s="162"/>
      <c r="WM260" s="162"/>
      <c r="WN260" s="162"/>
      <c r="WO260" s="162"/>
      <c r="WP260" s="162"/>
      <c r="WQ260" s="162"/>
      <c r="WR260" s="162"/>
      <c r="WS260" s="162"/>
      <c r="WT260" s="162"/>
      <c r="WU260" s="162"/>
      <c r="WV260" s="35"/>
      <c r="WW260" s="162"/>
      <c r="WX260" s="162"/>
      <c r="WY260" s="162"/>
      <c r="WZ260" s="162"/>
      <c r="XA260" s="162"/>
      <c r="XB260" s="162"/>
      <c r="XC260" s="162"/>
      <c r="XD260" s="162"/>
      <c r="XE260" s="162"/>
      <c r="XF260" s="162"/>
      <c r="XG260" s="162"/>
      <c r="XH260" s="162"/>
      <c r="XI260" s="162"/>
      <c r="XJ260" s="162"/>
      <c r="XK260" s="162"/>
      <c r="XL260" s="162"/>
      <c r="XM260" s="162"/>
      <c r="XN260" s="162"/>
      <c r="XO260" s="162"/>
      <c r="XP260" s="35"/>
      <c r="XQ260" s="162"/>
      <c r="XR260" s="162"/>
      <c r="XS260" s="162"/>
      <c r="XT260" s="162"/>
      <c r="XU260" s="162"/>
      <c r="XV260" s="162"/>
      <c r="XW260" s="162"/>
      <c r="XX260" s="162"/>
      <c r="XY260" s="162"/>
      <c r="XZ260" s="162"/>
      <c r="YA260" s="162"/>
      <c r="YB260" s="162"/>
      <c r="YC260" s="162"/>
      <c r="YD260" s="162"/>
      <c r="YE260" s="162"/>
      <c r="YF260" s="162"/>
      <c r="YG260" s="162"/>
      <c r="YH260" s="162"/>
      <c r="YI260" s="162"/>
      <c r="YJ260" s="35"/>
      <c r="YK260" s="162"/>
      <c r="YL260" s="162"/>
      <c r="YM260" s="162"/>
      <c r="YN260" s="162"/>
      <c r="YO260" s="162"/>
      <c r="YP260" s="162"/>
      <c r="YQ260" s="162"/>
      <c r="YR260" s="162"/>
      <c r="YS260" s="162"/>
      <c r="YT260" s="162"/>
      <c r="YU260" s="162"/>
      <c r="YV260" s="162"/>
      <c r="YW260" s="162"/>
      <c r="YX260" s="162"/>
      <c r="YY260" s="162"/>
      <c r="YZ260" s="162"/>
      <c r="ZA260" s="162"/>
      <c r="ZB260" s="162"/>
      <c r="ZC260" s="162"/>
      <c r="ZD260" s="35"/>
      <c r="ZE260" s="162"/>
      <c r="ZF260" s="162"/>
      <c r="ZG260" s="162"/>
      <c r="ZH260" s="162"/>
      <c r="ZI260" s="162"/>
      <c r="ZJ260" s="162"/>
      <c r="ZK260" s="162"/>
      <c r="ZL260" s="162"/>
      <c r="ZM260" s="162"/>
      <c r="ZN260" s="162"/>
      <c r="ZO260" s="162"/>
      <c r="ZP260" s="162"/>
      <c r="ZQ260" s="162"/>
      <c r="ZR260" s="162"/>
      <c r="ZS260" s="162"/>
      <c r="ZT260" s="162"/>
      <c r="ZU260" s="162"/>
      <c r="ZV260" s="162"/>
      <c r="ZW260" s="162"/>
      <c r="ZX260" s="35"/>
      <c r="ZY260" s="162"/>
      <c r="ZZ260" s="162"/>
      <c r="AAA260" s="162"/>
      <c r="AAB260" s="162"/>
      <c r="AAC260" s="162"/>
      <c r="AAD260" s="162"/>
      <c r="AAE260" s="162"/>
      <c r="AAF260" s="162"/>
      <c r="AAG260" s="162"/>
      <c r="AAH260" s="162"/>
      <c r="AAI260" s="162"/>
      <c r="AAJ260" s="162"/>
      <c r="AAK260" s="162"/>
      <c r="AAL260" s="162"/>
      <c r="AAM260" s="162"/>
      <c r="AAN260" s="162"/>
      <c r="AAO260" s="162"/>
      <c r="AAP260" s="162"/>
      <c r="AAQ260" s="162"/>
      <c r="AAR260" s="35"/>
      <c r="AAS260" s="162"/>
      <c r="AAT260" s="162"/>
      <c r="AAU260" s="162"/>
      <c r="AAV260" s="162"/>
      <c r="AAW260" s="162"/>
      <c r="AAX260" s="162"/>
      <c r="AAY260" s="162"/>
      <c r="AAZ260" s="162"/>
      <c r="ABA260" s="162"/>
      <c r="ABB260" s="162"/>
      <c r="ABC260" s="162"/>
      <c r="ABD260" s="162"/>
      <c r="ABE260" s="162"/>
      <c r="ABF260" s="162"/>
      <c r="ABG260" s="162"/>
      <c r="ABH260" s="162"/>
      <c r="ABI260" s="162"/>
      <c r="ABJ260" s="162"/>
      <c r="ABK260" s="162"/>
      <c r="ABL260" s="35"/>
      <c r="ABM260" s="162"/>
      <c r="ABN260" s="162"/>
      <c r="ABO260" s="162"/>
      <c r="ABP260" s="162"/>
      <c r="ABQ260" s="162"/>
      <c r="ABR260" s="162"/>
      <c r="ABS260" s="162"/>
      <c r="ABT260" s="162"/>
      <c r="ABU260" s="162"/>
      <c r="ABV260" s="162"/>
      <c r="ABW260" s="162"/>
      <c r="ABX260" s="162"/>
      <c r="ABY260" s="162"/>
      <c r="ABZ260" s="162"/>
      <c r="ACA260" s="162"/>
      <c r="ACB260" s="162"/>
      <c r="ACC260" s="162"/>
      <c r="ACD260" s="162"/>
      <c r="ACE260" s="162"/>
      <c r="ACF260" s="35"/>
      <c r="ACG260" s="162"/>
      <c r="ACH260" s="162"/>
      <c r="ACI260" s="162"/>
      <c r="ACJ260" s="162"/>
      <c r="ACK260" s="162"/>
      <c r="ACL260" s="162"/>
      <c r="ACM260" s="162"/>
      <c r="ACN260" s="162"/>
      <c r="ACO260" s="162"/>
      <c r="ACP260" s="162"/>
      <c r="ACQ260" s="162"/>
      <c r="ACR260" s="162"/>
      <c r="ACS260" s="162"/>
      <c r="ACT260" s="162"/>
      <c r="ACU260" s="162"/>
      <c r="ACV260" s="162"/>
      <c r="ACW260" s="162"/>
      <c r="ACX260" s="162"/>
      <c r="ACY260" s="162"/>
      <c r="ACZ260" s="35"/>
      <c r="ADA260" s="162"/>
      <c r="ADB260" s="162"/>
      <c r="ADC260" s="162"/>
      <c r="ADD260" s="162"/>
      <c r="ADE260" s="162"/>
      <c r="ADF260" s="162"/>
      <c r="ADG260" s="162"/>
      <c r="ADH260" s="162"/>
      <c r="ADI260" s="162"/>
      <c r="ADJ260" s="162"/>
      <c r="ADK260" s="162"/>
      <c r="ADL260" s="162"/>
      <c r="ADM260" s="162"/>
      <c r="ADN260" s="162"/>
      <c r="ADO260" s="162"/>
      <c r="ADP260" s="162"/>
      <c r="ADQ260" s="162"/>
      <c r="ADR260" s="162"/>
      <c r="ADS260" s="162"/>
      <c r="ADT260" s="35"/>
      <c r="ADU260" s="162"/>
      <c r="ADV260" s="162"/>
      <c r="ADW260" s="162"/>
      <c r="ADX260" s="162"/>
      <c r="ADY260" s="162"/>
      <c r="ADZ260" s="162"/>
      <c r="AEA260" s="162"/>
      <c r="AEB260" s="162"/>
      <c r="AEC260" s="162"/>
      <c r="AED260" s="162"/>
      <c r="AEE260" s="162"/>
      <c r="AEF260" s="162"/>
      <c r="AEG260" s="162"/>
      <c r="AEH260" s="162"/>
      <c r="AEI260" s="162"/>
      <c r="AEJ260" s="162"/>
      <c r="AEK260" s="162"/>
      <c r="AEL260" s="162"/>
      <c r="AEM260" s="162"/>
      <c r="AEN260" s="35"/>
      <c r="AEO260" s="162"/>
      <c r="AEP260" s="162"/>
      <c r="AEQ260" s="162"/>
      <c r="AER260" s="162"/>
      <c r="AES260" s="162"/>
      <c r="AET260" s="162"/>
      <c r="AEU260" s="162"/>
      <c r="AEV260" s="162"/>
      <c r="AEW260" s="162"/>
      <c r="AEX260" s="162"/>
      <c r="AEY260" s="162"/>
      <c r="AEZ260" s="162"/>
      <c r="AFA260" s="162"/>
      <c r="AFB260" s="162"/>
      <c r="AFC260" s="162"/>
      <c r="AFD260" s="162"/>
      <c r="AFE260" s="162"/>
      <c r="AFF260" s="162"/>
      <c r="AFG260" s="162"/>
      <c r="AFH260" s="35"/>
      <c r="AFI260" s="162"/>
      <c r="AFJ260" s="162"/>
      <c r="AFK260" s="162"/>
      <c r="AFL260" s="162"/>
      <c r="AFM260" s="162"/>
      <c r="AFN260" s="162"/>
      <c r="AFO260" s="162"/>
      <c r="AFP260" s="162"/>
      <c r="AFQ260" s="162"/>
      <c r="AFR260" s="162"/>
      <c r="AFS260" s="162"/>
      <c r="AFT260" s="162"/>
      <c r="AFU260" s="162"/>
      <c r="AFV260" s="162"/>
      <c r="AFW260" s="162"/>
      <c r="AFX260" s="162"/>
      <c r="AFY260" s="162"/>
      <c r="AFZ260" s="162"/>
      <c r="AGA260" s="162"/>
      <c r="AGB260" s="35"/>
      <c r="AGC260" s="162"/>
      <c r="AGD260" s="162"/>
      <c r="AGE260" s="162"/>
      <c r="AGF260" s="162"/>
      <c r="AGG260" s="162"/>
      <c r="AGH260" s="162"/>
      <c r="AGI260" s="162"/>
      <c r="AGJ260" s="162"/>
      <c r="AGK260" s="162"/>
      <c r="AGL260" s="162"/>
      <c r="AGM260" s="162"/>
      <c r="AGN260" s="162"/>
      <c r="AGO260" s="162"/>
      <c r="AGP260" s="162"/>
      <c r="AGQ260" s="162"/>
      <c r="AGR260" s="162"/>
      <c r="AGS260" s="162"/>
      <c r="AGT260" s="162"/>
      <c r="AGU260" s="162"/>
      <c r="AGV260" s="35"/>
      <c r="AGW260" s="162"/>
      <c r="AGX260" s="162"/>
      <c r="AGY260" s="162"/>
      <c r="AGZ260" s="162"/>
      <c r="AHA260" s="162"/>
      <c r="AHB260" s="162"/>
      <c r="AHC260" s="162"/>
      <c r="AHD260" s="162"/>
      <c r="AHE260" s="162"/>
      <c r="AHF260" s="162"/>
      <c r="AHG260" s="162"/>
      <c r="AHH260" s="162"/>
      <c r="AHI260" s="162"/>
      <c r="AHJ260" s="162"/>
      <c r="AHK260" s="162"/>
      <c r="AHL260" s="162"/>
      <c r="AHM260" s="162"/>
      <c r="AHN260" s="162"/>
      <c r="AHO260" s="162"/>
      <c r="AHP260" s="35"/>
      <c r="AHQ260" s="162"/>
      <c r="AHR260" s="162"/>
      <c r="AHS260" s="162"/>
      <c r="AHT260" s="162"/>
      <c r="AHU260" s="162"/>
      <c r="AHV260" s="162"/>
      <c r="AHW260" s="162"/>
      <c r="AHX260" s="162"/>
      <c r="AHY260" s="162"/>
      <c r="AHZ260" s="162"/>
      <c r="AIA260" s="162"/>
      <c r="AIB260" s="162"/>
      <c r="AIC260" s="162"/>
      <c r="AID260" s="162"/>
      <c r="AIE260" s="162"/>
      <c r="AIF260" s="162"/>
      <c r="AIG260" s="162"/>
      <c r="AIH260" s="162"/>
      <c r="AII260" s="162"/>
      <c r="AIJ260" s="35"/>
      <c r="AIK260" s="162"/>
      <c r="AIL260" s="162"/>
      <c r="AIM260" s="162"/>
      <c r="AIN260" s="162"/>
      <c r="AIO260" s="162"/>
      <c r="AIP260" s="162"/>
      <c r="AIQ260" s="162"/>
      <c r="AIR260" s="162"/>
      <c r="AIS260" s="162"/>
      <c r="AIT260" s="162"/>
      <c r="AIU260" s="162"/>
      <c r="AIV260" s="162"/>
      <c r="AIW260" s="162"/>
      <c r="AIX260" s="162"/>
      <c r="AIY260" s="162"/>
      <c r="AIZ260" s="162"/>
      <c r="AJA260" s="162"/>
      <c r="AJB260" s="162"/>
      <c r="AJC260" s="162"/>
      <c r="AJD260" s="35"/>
      <c r="AJE260" s="162"/>
      <c r="AJF260" s="162"/>
      <c r="AJG260" s="162"/>
      <c r="AJH260" s="162"/>
      <c r="AJI260" s="162"/>
      <c r="AJJ260" s="162"/>
      <c r="AJK260" s="162"/>
      <c r="AJL260" s="162"/>
      <c r="AJM260" s="162"/>
      <c r="AJN260" s="162"/>
      <c r="AJO260" s="162"/>
      <c r="AJP260" s="162"/>
      <c r="AJQ260" s="162"/>
      <c r="AJR260" s="162"/>
      <c r="AJS260" s="162"/>
      <c r="AJT260" s="162"/>
      <c r="AJU260" s="162"/>
      <c r="AJV260" s="162"/>
      <c r="AJW260" s="162"/>
      <c r="AJX260" s="35"/>
      <c r="AJY260" s="162"/>
      <c r="AJZ260" s="162"/>
      <c r="AKA260" s="162"/>
      <c r="AKB260" s="162"/>
      <c r="AKC260" s="162"/>
      <c r="AKD260" s="162"/>
      <c r="AKE260" s="162"/>
      <c r="AKF260" s="162"/>
      <c r="AKG260" s="162"/>
      <c r="AKH260" s="162"/>
      <c r="AKI260" s="162"/>
      <c r="AKJ260" s="162"/>
      <c r="AKK260" s="162"/>
      <c r="AKL260" s="162"/>
      <c r="AKM260" s="162"/>
      <c r="AKN260" s="162"/>
      <c r="AKO260" s="162"/>
      <c r="AKP260" s="162"/>
      <c r="AKQ260" s="162"/>
      <c r="AKR260" s="35"/>
      <c r="AKS260" s="162"/>
      <c r="AKT260" s="162"/>
      <c r="AKU260" s="162"/>
      <c r="AKV260" s="162"/>
      <c r="AKW260" s="162"/>
      <c r="AKX260" s="162"/>
      <c r="AKY260" s="162"/>
      <c r="AKZ260" s="162"/>
      <c r="ALA260" s="162"/>
      <c r="ALB260" s="162"/>
      <c r="ALC260" s="162"/>
      <c r="ALD260" s="162"/>
      <c r="ALE260" s="162"/>
      <c r="ALF260" s="162"/>
      <c r="ALG260" s="162"/>
      <c r="ALH260" s="162"/>
      <c r="ALI260" s="162"/>
      <c r="ALJ260" s="162"/>
      <c r="ALK260" s="162"/>
      <c r="ALL260" s="35"/>
      <c r="ALM260" s="162"/>
      <c r="ALN260" s="162"/>
      <c r="ALO260" s="162"/>
      <c r="ALP260" s="162"/>
      <c r="ALQ260" s="162"/>
      <c r="ALR260" s="162"/>
      <c r="ALS260" s="162"/>
      <c r="ALT260" s="162"/>
      <c r="ALU260" s="162"/>
      <c r="ALV260" s="162"/>
      <c r="ALW260" s="162"/>
      <c r="ALX260" s="162"/>
      <c r="ALY260" s="162"/>
      <c r="ALZ260" s="162"/>
      <c r="AMA260" s="162"/>
      <c r="AMB260" s="162"/>
      <c r="AMC260" s="162"/>
      <c r="AMD260" s="162"/>
      <c r="AME260" s="162"/>
      <c r="AMF260" s="35"/>
      <c r="AMG260" s="162"/>
      <c r="AMH260" s="162"/>
      <c r="AMI260" s="162"/>
      <c r="AMJ260" s="162"/>
      <c r="AMK260" s="162"/>
      <c r="AML260" s="162"/>
      <c r="AMM260" s="162"/>
      <c r="AMN260" s="162"/>
      <c r="AMO260" s="162"/>
      <c r="AMP260" s="162"/>
      <c r="AMQ260" s="162"/>
      <c r="AMR260" s="162"/>
      <c r="AMS260" s="162"/>
      <c r="AMT260" s="162"/>
      <c r="AMU260" s="162"/>
      <c r="AMV260" s="162"/>
      <c r="AMW260" s="162"/>
      <c r="AMX260" s="162"/>
      <c r="AMY260" s="162"/>
      <c r="AMZ260" s="35"/>
      <c r="ANA260" s="162"/>
      <c r="ANB260" s="162"/>
      <c r="ANC260" s="162"/>
      <c r="AND260" s="162"/>
      <c r="ANE260" s="162"/>
      <c r="ANF260" s="162"/>
      <c r="ANG260" s="162"/>
      <c r="ANH260" s="162"/>
      <c r="ANI260" s="162"/>
      <c r="ANJ260" s="162"/>
      <c r="ANK260" s="162"/>
      <c r="ANL260" s="162"/>
      <c r="ANM260" s="162"/>
      <c r="ANN260" s="162"/>
      <c r="ANO260" s="162"/>
      <c r="ANP260" s="162"/>
      <c r="ANQ260" s="162"/>
      <c r="ANR260" s="162"/>
      <c r="ANS260" s="162"/>
      <c r="ANT260" s="35"/>
      <c r="ANU260" s="162"/>
      <c r="ANV260" s="162"/>
      <c r="ANW260" s="162"/>
      <c r="ANX260" s="162"/>
      <c r="ANY260" s="162"/>
      <c r="ANZ260" s="162"/>
      <c r="AOA260" s="162"/>
      <c r="AOB260" s="162"/>
      <c r="AOC260" s="162"/>
      <c r="AOD260" s="162"/>
      <c r="AOE260" s="162"/>
      <c r="AOF260" s="162"/>
      <c r="AOG260" s="162"/>
      <c r="AOH260" s="162"/>
      <c r="AOI260" s="162"/>
      <c r="AOJ260" s="162"/>
      <c r="AOK260" s="162"/>
      <c r="AOL260" s="162"/>
      <c r="AOM260" s="162"/>
      <c r="AON260" s="35"/>
      <c r="AOO260" s="162"/>
      <c r="AOP260" s="162"/>
      <c r="AOQ260" s="162"/>
      <c r="AOR260" s="162"/>
      <c r="AOS260" s="162"/>
      <c r="AOT260" s="162"/>
      <c r="AOU260" s="162"/>
      <c r="AOV260" s="162"/>
      <c r="AOW260" s="162"/>
      <c r="AOX260" s="162"/>
      <c r="AOY260" s="162"/>
      <c r="AOZ260" s="162"/>
      <c r="APA260" s="162"/>
      <c r="APB260" s="162"/>
      <c r="APC260" s="162"/>
      <c r="APD260" s="162"/>
      <c r="APE260" s="162"/>
      <c r="APF260" s="162"/>
      <c r="APG260" s="162"/>
      <c r="APH260" s="35"/>
      <c r="API260" s="162"/>
      <c r="APJ260" s="162"/>
      <c r="APK260" s="162"/>
      <c r="APL260" s="162"/>
      <c r="APM260" s="162"/>
      <c r="APN260" s="162"/>
      <c r="APO260" s="162"/>
      <c r="APP260" s="162"/>
      <c r="APQ260" s="162"/>
      <c r="APR260" s="162"/>
      <c r="APS260" s="162"/>
      <c r="APT260" s="162"/>
      <c r="APU260" s="162"/>
      <c r="APV260" s="162"/>
      <c r="APW260" s="162"/>
      <c r="APX260" s="162"/>
      <c r="APY260" s="162"/>
      <c r="APZ260" s="162"/>
      <c r="AQA260" s="162"/>
      <c r="AQB260" s="35"/>
      <c r="AQC260" s="162"/>
      <c r="AQD260" s="162"/>
      <c r="AQE260" s="162"/>
      <c r="AQF260" s="162"/>
      <c r="AQG260" s="162"/>
      <c r="AQH260" s="162"/>
      <c r="AQI260" s="162"/>
      <c r="AQJ260" s="162"/>
      <c r="AQK260" s="162"/>
      <c r="AQL260" s="162"/>
      <c r="AQM260" s="162"/>
      <c r="AQN260" s="162"/>
      <c r="AQO260" s="162"/>
      <c r="AQP260" s="162"/>
      <c r="AQQ260" s="162"/>
      <c r="AQR260" s="162"/>
      <c r="AQS260" s="162"/>
      <c r="AQT260" s="162"/>
      <c r="AQU260" s="162"/>
      <c r="AQV260" s="35"/>
      <c r="AQW260" s="162"/>
      <c r="AQX260" s="162"/>
      <c r="AQY260" s="162"/>
      <c r="AQZ260" s="162"/>
      <c r="ARA260" s="162"/>
      <c r="ARB260" s="162"/>
      <c r="ARC260" s="162"/>
      <c r="ARD260" s="162"/>
      <c r="ARE260" s="162"/>
      <c r="ARF260" s="162"/>
      <c r="ARG260" s="162"/>
      <c r="ARH260" s="162"/>
      <c r="ARI260" s="162"/>
      <c r="ARJ260" s="162"/>
      <c r="ARK260" s="162"/>
      <c r="ARL260" s="162"/>
      <c r="ARM260" s="162"/>
      <c r="ARN260" s="162"/>
      <c r="ARO260" s="162"/>
      <c r="ARP260" s="35"/>
      <c r="ARQ260" s="162"/>
      <c r="ARR260" s="162"/>
      <c r="ARS260" s="162"/>
      <c r="ART260" s="162"/>
      <c r="ARU260" s="162"/>
      <c r="ARV260" s="162"/>
      <c r="ARW260" s="162"/>
      <c r="ARX260" s="162"/>
      <c r="ARY260" s="162"/>
      <c r="ARZ260" s="162"/>
      <c r="ASA260" s="162"/>
      <c r="ASB260" s="162"/>
      <c r="ASC260" s="162"/>
      <c r="ASD260" s="162"/>
      <c r="ASE260" s="162"/>
      <c r="ASF260" s="162"/>
      <c r="ASG260" s="162"/>
      <c r="ASH260" s="162"/>
      <c r="ASI260" s="162"/>
      <c r="ASJ260" s="35"/>
      <c r="ASK260" s="162"/>
      <c r="ASL260" s="162"/>
      <c r="ASM260" s="162"/>
      <c r="ASN260" s="162"/>
      <c r="ASO260" s="162"/>
      <c r="ASP260" s="162"/>
      <c r="ASQ260" s="162"/>
      <c r="ASR260" s="162"/>
      <c r="ASS260" s="162"/>
      <c r="AST260" s="162"/>
      <c r="ASU260" s="162"/>
      <c r="ASV260" s="162"/>
      <c r="ASW260" s="162"/>
      <c r="ASX260" s="162"/>
      <c r="ASY260" s="162"/>
      <c r="ASZ260" s="162"/>
      <c r="ATA260" s="162"/>
      <c r="ATB260" s="162"/>
      <c r="ATC260" s="162"/>
      <c r="ATD260" s="35"/>
      <c r="ATE260" s="162"/>
      <c r="ATF260" s="162"/>
      <c r="ATG260" s="162"/>
      <c r="ATH260" s="162"/>
      <c r="ATI260" s="162"/>
      <c r="ATJ260" s="162"/>
      <c r="ATK260" s="162"/>
      <c r="ATL260" s="162"/>
      <c r="ATM260" s="162"/>
      <c r="ATN260" s="162"/>
      <c r="ATO260" s="162"/>
      <c r="ATP260" s="162"/>
      <c r="ATQ260" s="162"/>
      <c r="ATR260" s="162"/>
      <c r="ATS260" s="162"/>
      <c r="ATT260" s="162"/>
      <c r="ATU260" s="162"/>
      <c r="ATV260" s="162"/>
      <c r="ATW260" s="162"/>
      <c r="ATX260" s="35"/>
      <c r="ATY260" s="162"/>
      <c r="ATZ260" s="162"/>
      <c r="AUA260" s="162"/>
      <c r="AUB260" s="162"/>
      <c r="AUC260" s="162"/>
      <c r="AUD260" s="162"/>
      <c r="AUE260" s="162"/>
      <c r="AUF260" s="162"/>
      <c r="AUG260" s="162"/>
      <c r="AUH260" s="162"/>
      <c r="AUI260" s="162"/>
      <c r="AUJ260" s="162"/>
      <c r="AUK260" s="162"/>
      <c r="AUL260" s="162"/>
      <c r="AUM260" s="162"/>
      <c r="AUN260" s="162"/>
      <c r="AUO260" s="162"/>
      <c r="AUP260" s="162"/>
      <c r="AUQ260" s="162"/>
      <c r="AUR260" s="35"/>
      <c r="AUS260" s="162"/>
      <c r="AUT260" s="162"/>
      <c r="AUU260" s="162"/>
      <c r="AUV260" s="162"/>
      <c r="AUW260" s="162"/>
      <c r="AUX260" s="162"/>
      <c r="AUY260" s="162"/>
      <c r="AUZ260" s="162"/>
      <c r="AVA260" s="162"/>
      <c r="AVB260" s="162"/>
      <c r="AVC260" s="162"/>
      <c r="AVD260" s="162"/>
      <c r="AVE260" s="162"/>
      <c r="AVF260" s="162"/>
      <c r="AVG260" s="162"/>
      <c r="AVH260" s="162"/>
      <c r="AVI260" s="162"/>
      <c r="AVJ260" s="162"/>
      <c r="AVK260" s="162"/>
      <c r="AVL260" s="35"/>
      <c r="AVM260" s="162"/>
      <c r="AVN260" s="162"/>
      <c r="AVO260" s="162"/>
      <c r="AVP260" s="162"/>
      <c r="AVQ260" s="162"/>
      <c r="AVR260" s="162"/>
      <c r="AVS260" s="162"/>
      <c r="AVT260" s="162"/>
      <c r="AVU260" s="162"/>
      <c r="AVV260" s="162"/>
      <c r="AVW260" s="162"/>
      <c r="AVX260" s="162"/>
      <c r="AVY260" s="162"/>
      <c r="AVZ260" s="162"/>
      <c r="AWA260" s="162"/>
      <c r="AWB260" s="162"/>
      <c r="AWC260" s="162"/>
      <c r="AWD260" s="162"/>
      <c r="AWE260" s="162"/>
      <c r="AWF260" s="35"/>
      <c r="AWG260" s="162"/>
      <c r="AWH260" s="162"/>
      <c r="AWI260" s="162"/>
      <c r="AWJ260" s="162"/>
      <c r="AWK260" s="162"/>
      <c r="AWL260" s="162"/>
      <c r="AWM260" s="162"/>
      <c r="AWN260" s="162"/>
      <c r="AWO260" s="162"/>
      <c r="AWP260" s="162"/>
      <c r="AWQ260" s="162"/>
      <c r="AWR260" s="162"/>
      <c r="AWS260" s="162"/>
      <c r="AWT260" s="162"/>
      <c r="AWU260" s="162"/>
      <c r="AWV260" s="162"/>
      <c r="AWW260" s="162"/>
      <c r="AWX260" s="162"/>
      <c r="AWY260" s="162"/>
      <c r="AWZ260" s="35"/>
      <c r="AXA260" s="162"/>
      <c r="AXB260" s="162"/>
      <c r="AXC260" s="162"/>
      <c r="AXD260" s="162"/>
      <c r="AXE260" s="162"/>
      <c r="AXF260" s="162"/>
      <c r="AXG260" s="162"/>
      <c r="AXH260" s="162"/>
      <c r="AXI260" s="162"/>
      <c r="AXJ260" s="162"/>
      <c r="AXK260" s="162"/>
      <c r="AXL260" s="162"/>
      <c r="AXM260" s="162"/>
      <c r="AXN260" s="162"/>
      <c r="AXO260" s="162"/>
      <c r="AXP260" s="162"/>
      <c r="AXQ260" s="162"/>
      <c r="AXR260" s="162"/>
      <c r="AXS260" s="162"/>
      <c r="AXT260" s="35"/>
      <c r="AXU260" s="162"/>
      <c r="AXV260" s="162"/>
      <c r="AXW260" s="162"/>
      <c r="AXX260" s="162"/>
      <c r="AXY260" s="162"/>
      <c r="AXZ260" s="162"/>
      <c r="AYA260" s="162"/>
      <c r="AYB260" s="162"/>
      <c r="AYC260" s="162"/>
      <c r="AYD260" s="162"/>
      <c r="AYE260" s="162"/>
      <c r="AYF260" s="162"/>
      <c r="AYG260" s="162"/>
      <c r="AYH260" s="162"/>
      <c r="AYI260" s="162"/>
      <c r="AYJ260" s="162"/>
      <c r="AYK260" s="162"/>
      <c r="AYL260" s="162"/>
      <c r="AYM260" s="162"/>
      <c r="AYN260" s="35"/>
      <c r="AYO260" s="162"/>
      <c r="AYP260" s="162"/>
      <c r="AYQ260" s="162"/>
      <c r="AYR260" s="162"/>
      <c r="AYS260" s="162"/>
      <c r="AYT260" s="162"/>
      <c r="AYU260" s="162"/>
      <c r="AYV260" s="162"/>
      <c r="AYW260" s="162"/>
      <c r="AYX260" s="162"/>
      <c r="AYY260" s="162"/>
      <c r="AYZ260" s="162"/>
      <c r="AZA260" s="162"/>
      <c r="AZB260" s="162"/>
      <c r="AZC260" s="162"/>
      <c r="AZD260" s="162"/>
      <c r="AZE260" s="162"/>
      <c r="AZF260" s="162"/>
      <c r="AZG260" s="162"/>
      <c r="AZH260" s="35"/>
      <c r="AZI260" s="162"/>
      <c r="AZJ260" s="162"/>
      <c r="AZK260" s="162"/>
      <c r="AZL260" s="162"/>
      <c r="AZM260" s="162"/>
      <c r="AZN260" s="162"/>
      <c r="AZO260" s="162"/>
      <c r="AZP260" s="162"/>
      <c r="AZQ260" s="162"/>
      <c r="AZR260" s="162"/>
      <c r="AZS260" s="162"/>
      <c r="AZT260" s="162"/>
      <c r="AZU260" s="162"/>
      <c r="AZV260" s="162"/>
      <c r="AZW260" s="162"/>
      <c r="AZX260" s="162"/>
      <c r="AZY260" s="162"/>
      <c r="AZZ260" s="162"/>
      <c r="BAA260" s="162"/>
      <c r="BAB260" s="35"/>
      <c r="BAC260" s="162"/>
      <c r="BAD260" s="162"/>
      <c r="BAE260" s="162"/>
      <c r="BAF260" s="162"/>
      <c r="BAG260" s="162"/>
      <c r="BAH260" s="162"/>
      <c r="BAI260" s="162"/>
      <c r="BAJ260" s="162"/>
      <c r="BAK260" s="162"/>
      <c r="BAL260" s="162"/>
      <c r="BAM260" s="162"/>
      <c r="BAN260" s="162"/>
      <c r="BAO260" s="162"/>
      <c r="BAP260" s="162"/>
      <c r="BAQ260" s="162"/>
      <c r="BAR260" s="162"/>
      <c r="BAS260" s="162"/>
      <c r="BAT260" s="162"/>
      <c r="BAU260" s="162"/>
      <c r="BAV260" s="35"/>
      <c r="BAW260" s="162"/>
      <c r="BAX260" s="162"/>
      <c r="BAY260" s="162"/>
      <c r="BAZ260" s="162"/>
      <c r="BBA260" s="162"/>
      <c r="BBB260" s="162"/>
      <c r="BBC260" s="162"/>
      <c r="BBD260" s="162"/>
      <c r="BBE260" s="162"/>
      <c r="BBF260" s="162"/>
      <c r="BBG260" s="162"/>
      <c r="BBH260" s="162"/>
      <c r="BBI260" s="162"/>
      <c r="BBJ260" s="162"/>
      <c r="BBK260" s="162"/>
      <c r="BBL260" s="162"/>
      <c r="BBM260" s="162"/>
      <c r="BBN260" s="162"/>
      <c r="BBO260" s="162"/>
      <c r="BBP260" s="35"/>
      <c r="BBQ260" s="162"/>
      <c r="BBR260" s="162"/>
      <c r="BBS260" s="162"/>
      <c r="BBT260" s="162"/>
      <c r="BBU260" s="162"/>
      <c r="BBV260" s="162"/>
      <c r="BBW260" s="162"/>
      <c r="BBX260" s="162"/>
      <c r="BBY260" s="162"/>
      <c r="BBZ260" s="162"/>
      <c r="BCA260" s="162"/>
      <c r="BCB260" s="162"/>
      <c r="BCC260" s="162"/>
      <c r="BCD260" s="162"/>
      <c r="BCE260" s="162"/>
      <c r="BCF260" s="162"/>
      <c r="BCG260" s="162"/>
      <c r="BCH260" s="162"/>
      <c r="BCI260" s="162"/>
      <c r="BCJ260" s="35"/>
      <c r="BCK260" s="162"/>
      <c r="BCL260" s="162"/>
      <c r="BCM260" s="162"/>
      <c r="BCN260" s="162"/>
      <c r="BCO260" s="162"/>
      <c r="BCP260" s="162"/>
      <c r="BCQ260" s="162"/>
      <c r="BCR260" s="162"/>
      <c r="BCS260" s="162"/>
      <c r="BCT260" s="162"/>
      <c r="BCU260" s="162"/>
      <c r="BCV260" s="162"/>
      <c r="BCW260" s="162"/>
      <c r="BCX260" s="162"/>
      <c r="BCY260" s="162"/>
      <c r="BCZ260" s="162"/>
      <c r="BDA260" s="162"/>
      <c r="BDB260" s="162"/>
      <c r="BDC260" s="162"/>
      <c r="BDD260" s="35"/>
      <c r="BDE260" s="162"/>
      <c r="BDF260" s="162"/>
      <c r="BDG260" s="162"/>
      <c r="BDH260" s="162"/>
      <c r="BDI260" s="162"/>
      <c r="BDJ260" s="162"/>
      <c r="BDK260" s="162"/>
      <c r="BDL260" s="162"/>
      <c r="BDM260" s="162"/>
      <c r="BDN260" s="162"/>
      <c r="BDO260" s="162"/>
      <c r="BDP260" s="162"/>
      <c r="BDQ260" s="162"/>
      <c r="BDR260" s="162"/>
      <c r="BDS260" s="162"/>
      <c r="BDT260" s="162"/>
      <c r="BDU260" s="162"/>
      <c r="BDV260" s="162"/>
      <c r="BDW260" s="162"/>
      <c r="BDX260" s="35"/>
      <c r="BDY260" s="162"/>
      <c r="BDZ260" s="162"/>
      <c r="BEA260" s="162"/>
      <c r="BEB260" s="162"/>
      <c r="BEC260" s="162"/>
      <c r="BED260" s="162"/>
      <c r="BEE260" s="162"/>
      <c r="BEF260" s="162"/>
      <c r="BEG260" s="162"/>
      <c r="BEH260" s="162"/>
      <c r="BEI260" s="162"/>
      <c r="BEJ260" s="162"/>
      <c r="BEK260" s="162"/>
      <c r="BEL260" s="162"/>
      <c r="BEM260" s="162"/>
      <c r="BEN260" s="162"/>
      <c r="BEO260" s="162"/>
      <c r="BEP260" s="162"/>
      <c r="BEQ260" s="162"/>
      <c r="BER260" s="35"/>
      <c r="BES260" s="162"/>
      <c r="BET260" s="162"/>
      <c r="BEU260" s="162"/>
      <c r="BEV260" s="162"/>
      <c r="BEW260" s="162"/>
      <c r="BEX260" s="162"/>
      <c r="BEY260" s="162"/>
      <c r="BEZ260" s="162"/>
      <c r="BFA260" s="162"/>
      <c r="BFB260" s="162"/>
      <c r="BFC260" s="162"/>
      <c r="BFD260" s="162"/>
      <c r="BFE260" s="162"/>
      <c r="BFF260" s="162"/>
      <c r="BFG260" s="162"/>
      <c r="BFH260" s="162"/>
      <c r="BFI260" s="162"/>
      <c r="BFJ260" s="162"/>
      <c r="BFK260" s="162"/>
      <c r="BFL260" s="35"/>
      <c r="BFM260" s="162"/>
      <c r="BFN260" s="162"/>
      <c r="BFO260" s="162"/>
      <c r="BFP260" s="162"/>
      <c r="BFQ260" s="162"/>
      <c r="BFR260" s="162"/>
      <c r="BFS260" s="162"/>
      <c r="BFT260" s="162"/>
      <c r="BFU260" s="162"/>
      <c r="BFV260" s="162"/>
      <c r="BFW260" s="162"/>
      <c r="BFX260" s="162"/>
      <c r="BFY260" s="162"/>
      <c r="BFZ260" s="162"/>
      <c r="BGA260" s="162"/>
      <c r="BGB260" s="162"/>
      <c r="BGC260" s="162"/>
      <c r="BGD260" s="162"/>
      <c r="BGE260" s="162"/>
      <c r="BGF260" s="35"/>
      <c r="BGG260" s="162"/>
      <c r="BGH260" s="162"/>
      <c r="BGI260" s="162"/>
      <c r="BGJ260" s="162"/>
      <c r="BGK260" s="162"/>
      <c r="BGL260" s="162"/>
      <c r="BGM260" s="162"/>
      <c r="BGN260" s="162"/>
      <c r="BGO260" s="162"/>
      <c r="BGP260" s="162"/>
      <c r="BGQ260" s="162"/>
      <c r="BGR260" s="162"/>
      <c r="BGS260" s="162"/>
      <c r="BGT260" s="162"/>
      <c r="BGU260" s="162"/>
      <c r="BGV260" s="162"/>
      <c r="BGW260" s="162"/>
      <c r="BGX260" s="162"/>
      <c r="BGY260" s="162"/>
      <c r="BGZ260" s="35"/>
      <c r="BHA260" s="162"/>
      <c r="BHB260" s="162"/>
      <c r="BHC260" s="162"/>
      <c r="BHD260" s="162"/>
      <c r="BHE260" s="162"/>
      <c r="BHF260" s="162"/>
      <c r="BHG260" s="162"/>
      <c r="BHH260" s="162"/>
      <c r="BHI260" s="162"/>
      <c r="BHJ260" s="162"/>
      <c r="BHK260" s="162"/>
      <c r="BHL260" s="162"/>
      <c r="BHM260" s="162"/>
      <c r="BHN260" s="162"/>
      <c r="BHO260" s="162"/>
      <c r="BHP260" s="162"/>
      <c r="BHQ260" s="162"/>
      <c r="BHR260" s="162"/>
      <c r="BHS260" s="162"/>
      <c r="BHT260" s="35"/>
      <c r="BHU260" s="162"/>
      <c r="BHV260" s="162"/>
      <c r="BHW260" s="162"/>
      <c r="BHX260" s="162"/>
      <c r="BHY260" s="162"/>
      <c r="BHZ260" s="162"/>
      <c r="BIA260" s="162"/>
      <c r="BIB260" s="162"/>
      <c r="BIC260" s="162"/>
      <c r="BID260" s="162"/>
      <c r="BIE260" s="162"/>
      <c r="BIF260" s="162"/>
      <c r="BIG260" s="162"/>
      <c r="BIH260" s="162"/>
      <c r="BII260" s="162"/>
      <c r="BIJ260" s="162"/>
      <c r="BIK260" s="162"/>
      <c r="BIL260" s="162"/>
      <c r="BIM260" s="162"/>
      <c r="BIN260" s="35"/>
      <c r="BIO260" s="162"/>
      <c r="BIP260" s="162"/>
      <c r="BIQ260" s="162"/>
      <c r="BIR260" s="162"/>
      <c r="BIS260" s="162"/>
      <c r="BIT260" s="162"/>
      <c r="BIU260" s="162"/>
      <c r="BIV260" s="162"/>
      <c r="BIW260" s="162"/>
      <c r="BIX260" s="162"/>
      <c r="BIY260" s="162"/>
      <c r="BIZ260" s="162"/>
      <c r="BJA260" s="162"/>
      <c r="BJB260" s="162"/>
      <c r="BJC260" s="162"/>
      <c r="BJD260" s="162"/>
      <c r="BJE260" s="162"/>
      <c r="BJF260" s="162"/>
      <c r="BJG260" s="162"/>
      <c r="BJH260" s="35"/>
      <c r="BJI260" s="162"/>
      <c r="BJJ260" s="162"/>
      <c r="BJK260" s="162"/>
      <c r="BJL260" s="162"/>
      <c r="BJM260" s="162"/>
      <c r="BJN260" s="162"/>
      <c r="BJO260" s="162"/>
      <c r="BJP260" s="162"/>
      <c r="BJQ260" s="162"/>
      <c r="BJR260" s="162"/>
      <c r="BJS260" s="162"/>
      <c r="BJT260" s="162"/>
      <c r="BJU260" s="162"/>
      <c r="BJV260" s="162"/>
      <c r="BJW260" s="162"/>
      <c r="BJX260" s="162"/>
      <c r="BJY260" s="162"/>
      <c r="BJZ260" s="162"/>
      <c r="BKA260" s="162"/>
      <c r="BKB260" s="35"/>
      <c r="BKC260" s="162"/>
      <c r="BKD260" s="162"/>
      <c r="BKE260" s="162"/>
      <c r="BKF260" s="162"/>
      <c r="BKG260" s="162"/>
      <c r="BKH260" s="162"/>
      <c r="BKI260" s="162"/>
      <c r="BKJ260" s="162"/>
      <c r="BKK260" s="162"/>
      <c r="BKL260" s="162"/>
      <c r="BKM260" s="162"/>
      <c r="BKN260" s="162"/>
      <c r="BKO260" s="162"/>
      <c r="BKP260" s="162"/>
      <c r="BKQ260" s="162"/>
      <c r="BKR260" s="162"/>
      <c r="BKS260" s="162"/>
      <c r="BKT260" s="162"/>
      <c r="BKU260" s="162"/>
      <c r="BKV260" s="35"/>
      <c r="BKW260" s="162"/>
      <c r="BKX260" s="162"/>
      <c r="BKY260" s="162"/>
      <c r="BKZ260" s="162"/>
      <c r="BLA260" s="162"/>
      <c r="BLB260" s="162"/>
      <c r="BLC260" s="162"/>
      <c r="BLD260" s="162"/>
      <c r="BLE260" s="162"/>
      <c r="BLF260" s="162"/>
      <c r="BLG260" s="162"/>
      <c r="BLH260" s="162"/>
      <c r="BLI260" s="162"/>
      <c r="BLJ260" s="162"/>
      <c r="BLK260" s="162"/>
      <c r="BLL260" s="162"/>
      <c r="BLM260" s="162"/>
      <c r="BLN260" s="162"/>
      <c r="BLO260" s="162"/>
      <c r="BLP260" s="35"/>
      <c r="BLQ260" s="162"/>
      <c r="BLR260" s="162"/>
      <c r="BLS260" s="162"/>
      <c r="BLT260" s="162"/>
      <c r="BLU260" s="162"/>
      <c r="BLV260" s="162"/>
      <c r="BLW260" s="162"/>
      <c r="BLX260" s="162"/>
      <c r="BLY260" s="162"/>
      <c r="BLZ260" s="162"/>
      <c r="BMA260" s="162"/>
      <c r="BMB260" s="162"/>
      <c r="BMC260" s="162"/>
      <c r="BMD260" s="162"/>
      <c r="BME260" s="162"/>
      <c r="BMF260" s="162"/>
      <c r="BMG260" s="162"/>
      <c r="BMH260" s="162"/>
      <c r="BMI260" s="162"/>
      <c r="BMJ260" s="35"/>
      <c r="BMK260" s="162"/>
      <c r="BML260" s="162"/>
      <c r="BMM260" s="162"/>
      <c r="BMN260" s="162"/>
      <c r="BMO260" s="162"/>
      <c r="BMP260" s="162"/>
      <c r="BMQ260" s="162"/>
      <c r="BMR260" s="162"/>
      <c r="BMS260" s="162"/>
      <c r="BMT260" s="162"/>
      <c r="BMU260" s="162"/>
      <c r="BMV260" s="162"/>
      <c r="BMW260" s="162"/>
      <c r="BMX260" s="162"/>
      <c r="BMY260" s="162"/>
      <c r="BMZ260" s="162"/>
      <c r="BNA260" s="162"/>
      <c r="BNB260" s="162"/>
      <c r="BNC260" s="162"/>
      <c r="BND260" s="35"/>
      <c r="BNE260" s="162"/>
      <c r="BNF260" s="162"/>
      <c r="BNG260" s="162"/>
      <c r="BNH260" s="162"/>
      <c r="BNI260" s="162"/>
      <c r="BNJ260" s="162"/>
      <c r="BNK260" s="162"/>
      <c r="BNL260" s="162"/>
      <c r="BNM260" s="162"/>
      <c r="BNN260" s="162"/>
      <c r="BNO260" s="162"/>
      <c r="BNP260" s="162"/>
      <c r="BNQ260" s="162"/>
      <c r="BNR260" s="162"/>
      <c r="BNS260" s="162"/>
      <c r="BNT260" s="162"/>
      <c r="BNU260" s="162"/>
      <c r="BNV260" s="162"/>
      <c r="BNW260" s="162"/>
      <c r="BNX260" s="35"/>
      <c r="BNY260" s="162"/>
      <c r="BNZ260" s="162"/>
      <c r="BOA260" s="162"/>
      <c r="BOB260" s="162"/>
      <c r="BOC260" s="162"/>
      <c r="BOD260" s="162"/>
      <c r="BOE260" s="162"/>
      <c r="BOF260" s="162"/>
      <c r="BOG260" s="162"/>
      <c r="BOH260" s="162"/>
      <c r="BOI260" s="162"/>
      <c r="BOJ260" s="162"/>
      <c r="BOK260" s="162"/>
      <c r="BOL260" s="162"/>
      <c r="BOM260" s="162"/>
      <c r="BON260" s="162"/>
      <c r="BOO260" s="162"/>
      <c r="BOP260" s="162"/>
      <c r="BOQ260" s="162"/>
      <c r="BOR260" s="35"/>
      <c r="BOS260" s="162"/>
      <c r="BOT260" s="162"/>
      <c r="BOU260" s="162"/>
      <c r="BOV260" s="162"/>
      <c r="BOW260" s="162"/>
      <c r="BOX260" s="162"/>
      <c r="BOY260" s="162"/>
      <c r="BOZ260" s="162"/>
      <c r="BPA260" s="162"/>
      <c r="BPB260" s="162"/>
      <c r="BPC260" s="162"/>
      <c r="BPD260" s="162"/>
      <c r="BPE260" s="162"/>
      <c r="BPF260" s="162"/>
      <c r="BPG260" s="162"/>
      <c r="BPH260" s="162"/>
      <c r="BPI260" s="162"/>
      <c r="BPJ260" s="162"/>
      <c r="BPK260" s="162"/>
      <c r="BPL260" s="35"/>
      <c r="BPM260" s="162"/>
      <c r="BPN260" s="162"/>
      <c r="BPO260" s="162"/>
      <c r="BPP260" s="162"/>
      <c r="BPQ260" s="162"/>
      <c r="BPR260" s="162"/>
      <c r="BPS260" s="162"/>
      <c r="BPT260" s="162"/>
      <c r="BPU260" s="162"/>
      <c r="BPV260" s="162"/>
      <c r="BPW260" s="162"/>
      <c r="BPX260" s="162"/>
      <c r="BPY260" s="162"/>
      <c r="BPZ260" s="162"/>
      <c r="BQA260" s="162"/>
      <c r="BQB260" s="162"/>
      <c r="BQC260" s="162"/>
      <c r="BQD260" s="162"/>
      <c r="BQE260" s="162"/>
      <c r="BQF260" s="35"/>
      <c r="BQG260" s="162"/>
      <c r="BQH260" s="162"/>
      <c r="BQI260" s="162"/>
      <c r="BQJ260" s="162"/>
      <c r="BQK260" s="162"/>
      <c r="BQL260" s="162"/>
      <c r="BQM260" s="162"/>
      <c r="BQN260" s="162"/>
      <c r="BQO260" s="162"/>
      <c r="BQP260" s="162"/>
      <c r="BQQ260" s="162"/>
      <c r="BQR260" s="162"/>
      <c r="BQS260" s="162"/>
      <c r="BQT260" s="162"/>
      <c r="BQU260" s="162"/>
      <c r="BQV260" s="162"/>
      <c r="BQW260" s="162"/>
      <c r="BQX260" s="162"/>
      <c r="BQY260" s="162"/>
      <c r="BQZ260" s="35"/>
      <c r="BRA260" s="162"/>
      <c r="BRB260" s="162"/>
      <c r="BRC260" s="162"/>
      <c r="BRD260" s="162"/>
      <c r="BRE260" s="162"/>
      <c r="BRF260" s="162"/>
      <c r="BRG260" s="162"/>
      <c r="BRH260" s="162"/>
      <c r="BRI260" s="162"/>
      <c r="BRJ260" s="162"/>
      <c r="BRK260" s="162"/>
      <c r="BRL260" s="162"/>
      <c r="BRM260" s="162"/>
      <c r="BRN260" s="162"/>
      <c r="BRO260" s="162"/>
      <c r="BRP260" s="162"/>
      <c r="BRQ260" s="162"/>
      <c r="BRR260" s="162"/>
      <c r="BRS260" s="162"/>
      <c r="BRT260" s="35"/>
      <c r="BRU260" s="162"/>
      <c r="BRV260" s="162"/>
      <c r="BRW260" s="162"/>
      <c r="BRX260" s="162"/>
      <c r="BRY260" s="162"/>
      <c r="BRZ260" s="162"/>
      <c r="BSA260" s="162"/>
      <c r="BSB260" s="162"/>
      <c r="BSC260" s="162"/>
      <c r="BSD260" s="162"/>
      <c r="BSE260" s="162"/>
      <c r="BSF260" s="162"/>
      <c r="BSG260" s="162"/>
      <c r="BSH260" s="162"/>
      <c r="BSI260" s="162"/>
      <c r="BSJ260" s="162"/>
      <c r="BSK260" s="162"/>
      <c r="BSL260" s="162"/>
      <c r="BSM260" s="162"/>
      <c r="BSN260" s="35"/>
      <c r="BSO260" s="162"/>
      <c r="BSP260" s="162"/>
      <c r="BSQ260" s="162"/>
      <c r="BSR260" s="162"/>
      <c r="BSS260" s="162"/>
      <c r="BST260" s="162"/>
      <c r="BSU260" s="162"/>
      <c r="BSV260" s="162"/>
      <c r="BSW260" s="162"/>
      <c r="BSX260" s="162"/>
      <c r="BSY260" s="162"/>
      <c r="BSZ260" s="162"/>
      <c r="BTA260" s="162"/>
      <c r="BTB260" s="162"/>
      <c r="BTC260" s="162"/>
      <c r="BTD260" s="162"/>
      <c r="BTE260" s="162"/>
      <c r="BTF260" s="162"/>
      <c r="BTG260" s="162"/>
      <c r="BTH260" s="35"/>
      <c r="BTI260" s="162"/>
      <c r="BTJ260" s="162"/>
      <c r="BTK260" s="162"/>
      <c r="BTL260" s="162"/>
      <c r="BTM260" s="162"/>
      <c r="BTN260" s="162"/>
      <c r="BTO260" s="162"/>
      <c r="BTP260" s="162"/>
      <c r="BTQ260" s="162"/>
      <c r="BTR260" s="162"/>
      <c r="BTS260" s="162"/>
      <c r="BTT260" s="162"/>
      <c r="BTU260" s="162"/>
      <c r="BTV260" s="162"/>
      <c r="BTW260" s="162"/>
      <c r="BTX260" s="162"/>
      <c r="BTY260" s="162"/>
      <c r="BTZ260" s="162"/>
      <c r="BUA260" s="162"/>
      <c r="BUB260" s="35"/>
      <c r="BUC260" s="162"/>
      <c r="BUD260" s="162"/>
      <c r="BUE260" s="162"/>
      <c r="BUF260" s="162"/>
      <c r="BUG260" s="162"/>
      <c r="BUH260" s="162"/>
      <c r="BUI260" s="162"/>
      <c r="BUJ260" s="162"/>
      <c r="BUK260" s="162"/>
      <c r="BUL260" s="162"/>
      <c r="BUM260" s="162"/>
      <c r="BUN260" s="162"/>
      <c r="BUO260" s="162"/>
      <c r="BUP260" s="162"/>
      <c r="BUQ260" s="162"/>
      <c r="BUR260" s="162"/>
      <c r="BUS260" s="162"/>
      <c r="BUT260" s="162"/>
      <c r="BUU260" s="162"/>
      <c r="BUV260" s="35"/>
      <c r="BUW260" s="162"/>
      <c r="BUX260" s="162"/>
      <c r="BUY260" s="162"/>
      <c r="BUZ260" s="162"/>
      <c r="BVA260" s="162"/>
      <c r="BVB260" s="162"/>
      <c r="BVC260" s="162"/>
      <c r="BVD260" s="162"/>
      <c r="BVE260" s="162"/>
      <c r="BVF260" s="162"/>
      <c r="BVG260" s="162"/>
      <c r="BVH260" s="162"/>
      <c r="BVI260" s="162"/>
      <c r="BVJ260" s="162"/>
      <c r="BVK260" s="162"/>
      <c r="BVL260" s="162"/>
      <c r="BVM260" s="162"/>
      <c r="BVN260" s="162"/>
      <c r="BVO260" s="162"/>
      <c r="BVP260" s="35"/>
      <c r="BVQ260" s="162"/>
      <c r="BVR260" s="162"/>
      <c r="BVS260" s="162"/>
      <c r="BVT260" s="162"/>
      <c r="BVU260" s="162"/>
      <c r="BVV260" s="162"/>
      <c r="BVW260" s="162"/>
      <c r="BVX260" s="162"/>
      <c r="BVY260" s="162"/>
      <c r="BVZ260" s="162"/>
      <c r="BWA260" s="162"/>
      <c r="BWB260" s="162"/>
      <c r="BWC260" s="162"/>
      <c r="BWD260" s="162"/>
      <c r="BWE260" s="162"/>
      <c r="BWF260" s="162"/>
      <c r="BWG260" s="162"/>
      <c r="BWH260" s="162"/>
      <c r="BWI260" s="162"/>
      <c r="BWJ260" s="35"/>
      <c r="BWK260" s="162"/>
      <c r="BWL260" s="162"/>
      <c r="BWM260" s="162"/>
      <c r="BWN260" s="162"/>
      <c r="BWO260" s="162"/>
      <c r="BWP260" s="162"/>
      <c r="BWQ260" s="162"/>
      <c r="BWR260" s="162"/>
      <c r="BWS260" s="162"/>
      <c r="BWT260" s="162"/>
      <c r="BWU260" s="162"/>
      <c r="BWV260" s="162"/>
      <c r="BWW260" s="162"/>
      <c r="BWX260" s="162"/>
      <c r="BWY260" s="162"/>
      <c r="BWZ260" s="162"/>
      <c r="BXA260" s="162"/>
      <c r="BXB260" s="162"/>
      <c r="BXC260" s="162"/>
      <c r="BXD260" s="35"/>
      <c r="BXE260" s="162"/>
      <c r="BXF260" s="162"/>
      <c r="BXG260" s="162"/>
      <c r="BXH260" s="162"/>
      <c r="BXI260" s="162"/>
      <c r="BXJ260" s="162"/>
      <c r="BXK260" s="162"/>
      <c r="BXL260" s="162"/>
      <c r="BXM260" s="162"/>
      <c r="BXN260" s="162"/>
      <c r="BXO260" s="162"/>
      <c r="BXP260" s="162"/>
      <c r="BXQ260" s="162"/>
      <c r="BXR260" s="162"/>
      <c r="BXS260" s="162"/>
      <c r="BXT260" s="162"/>
      <c r="BXU260" s="162"/>
      <c r="BXV260" s="162"/>
      <c r="BXW260" s="162"/>
      <c r="BXX260" s="35"/>
      <c r="BXY260" s="162"/>
      <c r="BXZ260" s="162"/>
      <c r="BYA260" s="162"/>
      <c r="BYB260" s="162"/>
      <c r="BYC260" s="162"/>
      <c r="BYD260" s="162"/>
      <c r="BYE260" s="162"/>
      <c r="BYF260" s="162"/>
      <c r="BYG260" s="162"/>
      <c r="BYH260" s="162"/>
      <c r="BYI260" s="162"/>
      <c r="BYJ260" s="162"/>
      <c r="BYK260" s="162"/>
      <c r="BYL260" s="162"/>
      <c r="BYM260" s="162"/>
      <c r="BYN260" s="162"/>
      <c r="BYO260" s="162"/>
      <c r="BYP260" s="162"/>
      <c r="BYQ260" s="162"/>
      <c r="BYR260" s="35"/>
      <c r="BYS260" s="162"/>
      <c r="BYT260" s="162"/>
      <c r="BYU260" s="162"/>
      <c r="BYV260" s="162"/>
      <c r="BYW260" s="162"/>
      <c r="BYX260" s="162"/>
      <c r="BYY260" s="162"/>
      <c r="BYZ260" s="162"/>
      <c r="BZA260" s="162"/>
      <c r="BZB260" s="162"/>
      <c r="BZC260" s="162"/>
      <c r="BZD260" s="162"/>
      <c r="BZE260" s="162"/>
      <c r="BZF260" s="162"/>
      <c r="BZG260" s="162"/>
      <c r="BZH260" s="162"/>
      <c r="BZI260" s="162"/>
      <c r="BZJ260" s="162"/>
      <c r="BZK260" s="162"/>
      <c r="BZL260" s="35"/>
      <c r="BZM260" s="162"/>
      <c r="BZN260" s="162"/>
      <c r="BZO260" s="162"/>
      <c r="BZP260" s="162"/>
      <c r="BZQ260" s="162"/>
      <c r="BZR260" s="162"/>
      <c r="BZS260" s="162"/>
      <c r="BZT260" s="162"/>
      <c r="BZU260" s="162"/>
      <c r="BZV260" s="162"/>
      <c r="BZW260" s="162"/>
      <c r="BZX260" s="162"/>
      <c r="BZY260" s="162"/>
      <c r="BZZ260" s="162"/>
      <c r="CAA260" s="162"/>
      <c r="CAB260" s="162"/>
      <c r="CAC260" s="162"/>
      <c r="CAD260" s="162"/>
      <c r="CAE260" s="162"/>
      <c r="CAF260" s="35"/>
      <c r="CAG260" s="162"/>
      <c r="CAH260" s="162"/>
      <c r="CAI260" s="162"/>
      <c r="CAJ260" s="162"/>
      <c r="CAK260" s="162"/>
      <c r="CAL260" s="162"/>
      <c r="CAM260" s="162"/>
      <c r="CAN260" s="162"/>
      <c r="CAO260" s="162"/>
      <c r="CAP260" s="162"/>
      <c r="CAQ260" s="162"/>
      <c r="CAR260" s="162"/>
      <c r="CAS260" s="162"/>
      <c r="CAT260" s="162"/>
      <c r="CAU260" s="162"/>
      <c r="CAV260" s="162"/>
      <c r="CAW260" s="162"/>
      <c r="CAX260" s="162"/>
      <c r="CAY260" s="162"/>
      <c r="CAZ260" s="35"/>
      <c r="CBA260" s="162"/>
      <c r="CBB260" s="162"/>
      <c r="CBC260" s="162"/>
      <c r="CBD260" s="162"/>
      <c r="CBE260" s="162"/>
      <c r="CBF260" s="162"/>
      <c r="CBG260" s="162"/>
      <c r="CBH260" s="162"/>
      <c r="CBI260" s="162"/>
      <c r="CBJ260" s="162"/>
      <c r="CBK260" s="162"/>
      <c r="CBL260" s="162"/>
      <c r="CBM260" s="162"/>
      <c r="CBN260" s="162"/>
      <c r="CBO260" s="162"/>
      <c r="CBP260" s="162"/>
      <c r="CBQ260" s="162"/>
      <c r="CBR260" s="162"/>
      <c r="CBS260" s="162"/>
      <c r="CBT260" s="35"/>
      <c r="CBU260" s="162"/>
      <c r="CBV260" s="162"/>
      <c r="CBW260" s="162"/>
      <c r="CBX260" s="162"/>
      <c r="CBY260" s="162"/>
      <c r="CBZ260" s="162"/>
      <c r="CCA260" s="162"/>
      <c r="CCB260" s="162"/>
      <c r="CCC260" s="162"/>
      <c r="CCD260" s="162"/>
      <c r="CCE260" s="162"/>
      <c r="CCF260" s="162"/>
      <c r="CCG260" s="162"/>
      <c r="CCH260" s="162"/>
      <c r="CCI260" s="162"/>
      <c r="CCJ260" s="162"/>
      <c r="CCK260" s="162"/>
      <c r="CCL260" s="162"/>
      <c r="CCM260" s="162"/>
      <c r="CCN260" s="35"/>
      <c r="CCO260" s="162"/>
      <c r="CCP260" s="162"/>
      <c r="CCQ260" s="162"/>
      <c r="CCR260" s="162"/>
      <c r="CCS260" s="162"/>
      <c r="CCT260" s="162"/>
      <c r="CCU260" s="162"/>
      <c r="CCV260" s="162"/>
      <c r="CCW260" s="162"/>
      <c r="CCX260" s="162"/>
      <c r="CCY260" s="162"/>
      <c r="CCZ260" s="162"/>
      <c r="CDA260" s="162"/>
      <c r="CDB260" s="162"/>
      <c r="CDC260" s="162"/>
      <c r="CDD260" s="162"/>
      <c r="CDE260" s="162"/>
      <c r="CDF260" s="162"/>
      <c r="CDG260" s="162"/>
      <c r="CDH260" s="35"/>
      <c r="CDI260" s="162"/>
      <c r="CDJ260" s="162"/>
      <c r="CDK260" s="162"/>
      <c r="CDL260" s="162"/>
      <c r="CDM260" s="162"/>
      <c r="CDN260" s="162"/>
      <c r="CDO260" s="162"/>
      <c r="CDP260" s="162"/>
      <c r="CDQ260" s="162"/>
      <c r="CDR260" s="162"/>
      <c r="CDS260" s="162"/>
      <c r="CDT260" s="162"/>
      <c r="CDU260" s="162"/>
      <c r="CDV260" s="162"/>
      <c r="CDW260" s="162"/>
      <c r="CDX260" s="162"/>
      <c r="CDY260" s="162"/>
      <c r="CDZ260" s="162"/>
      <c r="CEA260" s="162"/>
      <c r="CEB260" s="35"/>
      <c r="CEC260" s="162"/>
      <c r="CED260" s="162"/>
      <c r="CEE260" s="162"/>
      <c r="CEF260" s="162"/>
      <c r="CEG260" s="162"/>
      <c r="CEH260" s="162"/>
      <c r="CEI260" s="162"/>
      <c r="CEJ260" s="162"/>
      <c r="CEK260" s="162"/>
      <c r="CEL260" s="162"/>
      <c r="CEM260" s="162"/>
      <c r="CEN260" s="162"/>
      <c r="CEO260" s="162"/>
      <c r="CEP260" s="162"/>
      <c r="CEQ260" s="162"/>
      <c r="CER260" s="162"/>
      <c r="CES260" s="162"/>
      <c r="CET260" s="162"/>
      <c r="CEU260" s="162"/>
      <c r="CEV260" s="35"/>
      <c r="CEW260" s="162"/>
      <c r="CEX260" s="162"/>
      <c r="CEY260" s="162"/>
      <c r="CEZ260" s="162"/>
      <c r="CFA260" s="162"/>
      <c r="CFB260" s="162"/>
      <c r="CFC260" s="162"/>
      <c r="CFD260" s="162"/>
      <c r="CFE260" s="162"/>
      <c r="CFF260" s="162"/>
      <c r="CFG260" s="162"/>
      <c r="CFH260" s="162"/>
      <c r="CFI260" s="162"/>
      <c r="CFJ260" s="162"/>
      <c r="CFK260" s="162"/>
      <c r="CFL260" s="162"/>
      <c r="CFM260" s="162"/>
      <c r="CFN260" s="162"/>
      <c r="CFO260" s="162"/>
      <c r="CFP260" s="35"/>
      <c r="CFQ260" s="162"/>
      <c r="CFR260" s="162"/>
      <c r="CFS260" s="162"/>
      <c r="CFT260" s="162"/>
      <c r="CFU260" s="162"/>
      <c r="CFV260" s="162"/>
      <c r="CFW260" s="162"/>
      <c r="CFX260" s="162"/>
      <c r="CFY260" s="162"/>
      <c r="CFZ260" s="162"/>
      <c r="CGA260" s="162"/>
      <c r="CGB260" s="162"/>
      <c r="CGC260" s="162"/>
      <c r="CGD260" s="162"/>
      <c r="CGE260" s="162"/>
      <c r="CGF260" s="162"/>
      <c r="CGG260" s="162"/>
      <c r="CGH260" s="162"/>
      <c r="CGI260" s="162"/>
      <c r="CGJ260" s="35"/>
      <c r="CGK260" s="162"/>
      <c r="CGL260" s="162"/>
      <c r="CGM260" s="162"/>
      <c r="CGN260" s="162"/>
      <c r="CGO260" s="162"/>
      <c r="CGP260" s="162"/>
      <c r="CGQ260" s="162"/>
      <c r="CGR260" s="162"/>
      <c r="CGS260" s="162"/>
      <c r="CGT260" s="162"/>
      <c r="CGU260" s="162"/>
      <c r="CGV260" s="162"/>
      <c r="CGW260" s="162"/>
      <c r="CGX260" s="162"/>
      <c r="CGY260" s="162"/>
      <c r="CGZ260" s="162"/>
      <c r="CHA260" s="162"/>
      <c r="CHB260" s="162"/>
      <c r="CHC260" s="162"/>
      <c r="CHD260" s="35"/>
      <c r="CHE260" s="162"/>
      <c r="CHF260" s="162"/>
      <c r="CHG260" s="162"/>
      <c r="CHH260" s="162"/>
      <c r="CHI260" s="162"/>
      <c r="CHJ260" s="162"/>
      <c r="CHK260" s="162"/>
      <c r="CHL260" s="162"/>
      <c r="CHM260" s="162"/>
      <c r="CHN260" s="162"/>
      <c r="CHO260" s="162"/>
      <c r="CHP260" s="162"/>
      <c r="CHQ260" s="162"/>
      <c r="CHR260" s="162"/>
      <c r="CHS260" s="162"/>
      <c r="CHT260" s="162"/>
      <c r="CHU260" s="162"/>
      <c r="CHV260" s="162"/>
      <c r="CHW260" s="162"/>
      <c r="CHX260" s="35"/>
      <c r="CHY260" s="162"/>
      <c r="CHZ260" s="162"/>
      <c r="CIA260" s="162"/>
      <c r="CIB260" s="162"/>
      <c r="CIC260" s="162"/>
      <c r="CID260" s="162"/>
      <c r="CIE260" s="162"/>
      <c r="CIF260" s="162"/>
      <c r="CIG260" s="162"/>
      <c r="CIH260" s="162"/>
      <c r="CII260" s="162"/>
      <c r="CIJ260" s="162"/>
      <c r="CIK260" s="162"/>
      <c r="CIL260" s="162"/>
      <c r="CIM260" s="162"/>
      <c r="CIN260" s="162"/>
      <c r="CIO260" s="162"/>
      <c r="CIP260" s="162"/>
      <c r="CIQ260" s="162"/>
      <c r="CIR260" s="35"/>
      <c r="CIS260" s="162"/>
      <c r="CIT260" s="162"/>
      <c r="CIU260" s="162"/>
      <c r="CIV260" s="162"/>
      <c r="CIW260" s="162"/>
      <c r="CIX260" s="162"/>
      <c r="CIY260" s="162"/>
      <c r="CIZ260" s="162"/>
      <c r="CJA260" s="162"/>
      <c r="CJB260" s="162"/>
      <c r="CJC260" s="162"/>
      <c r="CJD260" s="162"/>
      <c r="CJE260" s="162"/>
      <c r="CJF260" s="162"/>
      <c r="CJG260" s="162"/>
      <c r="CJH260" s="162"/>
      <c r="CJI260" s="162"/>
      <c r="CJJ260" s="162"/>
      <c r="CJK260" s="162"/>
      <c r="CJL260" s="35"/>
      <c r="CJM260" s="162"/>
      <c r="CJN260" s="162"/>
      <c r="CJO260" s="162"/>
      <c r="CJP260" s="162"/>
      <c r="CJQ260" s="162"/>
      <c r="CJR260" s="162"/>
      <c r="CJS260" s="162"/>
      <c r="CJT260" s="162"/>
      <c r="CJU260" s="162"/>
      <c r="CJV260" s="162"/>
      <c r="CJW260" s="162"/>
      <c r="CJX260" s="162"/>
      <c r="CJY260" s="162"/>
      <c r="CJZ260" s="162"/>
      <c r="CKA260" s="162"/>
      <c r="CKB260" s="162"/>
      <c r="CKC260" s="162"/>
      <c r="CKD260" s="162"/>
      <c r="CKE260" s="162"/>
      <c r="CKF260" s="35"/>
      <c r="CKG260" s="162"/>
      <c r="CKH260" s="162"/>
      <c r="CKI260" s="162"/>
      <c r="CKJ260" s="162"/>
      <c r="CKK260" s="162"/>
      <c r="CKL260" s="162"/>
      <c r="CKM260" s="162"/>
      <c r="CKN260" s="162"/>
      <c r="CKO260" s="162"/>
      <c r="CKP260" s="162"/>
      <c r="CKQ260" s="162"/>
      <c r="CKR260" s="162"/>
      <c r="CKS260" s="162"/>
      <c r="CKT260" s="162"/>
      <c r="CKU260" s="162"/>
      <c r="CKV260" s="162"/>
      <c r="CKW260" s="162"/>
      <c r="CKX260" s="162"/>
      <c r="CKY260" s="162"/>
      <c r="CKZ260" s="35"/>
      <c r="CLA260" s="162"/>
      <c r="CLB260" s="162"/>
      <c r="CLC260" s="162"/>
      <c r="CLD260" s="162"/>
      <c r="CLE260" s="162"/>
      <c r="CLF260" s="162"/>
      <c r="CLG260" s="162"/>
      <c r="CLH260" s="162"/>
      <c r="CLI260" s="162"/>
      <c r="CLJ260" s="162"/>
      <c r="CLK260" s="162"/>
      <c r="CLL260" s="162"/>
      <c r="CLM260" s="162"/>
      <c r="CLN260" s="162"/>
      <c r="CLO260" s="162"/>
      <c r="CLP260" s="162"/>
      <c r="CLQ260" s="162"/>
      <c r="CLR260" s="162"/>
      <c r="CLS260" s="162"/>
      <c r="CLT260" s="35"/>
      <c r="CLU260" s="162"/>
      <c r="CLV260" s="162"/>
      <c r="CLW260" s="162"/>
      <c r="CLX260" s="162"/>
      <c r="CLY260" s="162"/>
      <c r="CLZ260" s="162"/>
      <c r="CMA260" s="162"/>
      <c r="CMB260" s="162"/>
      <c r="CMC260" s="162"/>
      <c r="CMD260" s="162"/>
      <c r="CME260" s="162"/>
      <c r="CMF260" s="162"/>
      <c r="CMG260" s="162"/>
      <c r="CMH260" s="162"/>
      <c r="CMI260" s="162"/>
      <c r="CMJ260" s="162"/>
      <c r="CMK260" s="162"/>
      <c r="CML260" s="162"/>
      <c r="CMM260" s="162"/>
      <c r="CMN260" s="35"/>
      <c r="CMO260" s="162"/>
      <c r="CMP260" s="162"/>
      <c r="CMQ260" s="162"/>
      <c r="CMR260" s="162"/>
      <c r="CMS260" s="162"/>
      <c r="CMT260" s="162"/>
      <c r="CMU260" s="162"/>
      <c r="CMV260" s="162"/>
      <c r="CMW260" s="162"/>
      <c r="CMX260" s="162"/>
      <c r="CMY260" s="162"/>
      <c r="CMZ260" s="162"/>
      <c r="CNA260" s="162"/>
      <c r="CNB260" s="162"/>
      <c r="CNC260" s="162"/>
      <c r="CND260" s="162"/>
      <c r="CNE260" s="162"/>
      <c r="CNF260" s="162"/>
      <c r="CNG260" s="162"/>
      <c r="CNH260" s="35"/>
      <c r="CNI260" s="162"/>
      <c r="CNJ260" s="162"/>
      <c r="CNK260" s="162"/>
      <c r="CNL260" s="162"/>
      <c r="CNM260" s="162"/>
      <c r="CNN260" s="162"/>
      <c r="CNO260" s="162"/>
      <c r="CNP260" s="162"/>
      <c r="CNQ260" s="162"/>
      <c r="CNR260" s="162"/>
      <c r="CNS260" s="162"/>
      <c r="CNT260" s="162"/>
      <c r="CNU260" s="162"/>
      <c r="CNV260" s="162"/>
      <c r="CNW260" s="162"/>
      <c r="CNX260" s="162"/>
      <c r="CNY260" s="162"/>
      <c r="CNZ260" s="162"/>
      <c r="COA260" s="162"/>
      <c r="COB260" s="35"/>
      <c r="COC260" s="162"/>
      <c r="COD260" s="162"/>
      <c r="COE260" s="162"/>
      <c r="COF260" s="162"/>
      <c r="COG260" s="162"/>
      <c r="COH260" s="162"/>
      <c r="COI260" s="162"/>
      <c r="COJ260" s="162"/>
      <c r="COK260" s="162"/>
      <c r="COL260" s="162"/>
      <c r="COM260" s="162"/>
      <c r="CON260" s="162"/>
      <c r="COO260" s="162"/>
      <c r="COP260" s="162"/>
      <c r="COQ260" s="162"/>
      <c r="COR260" s="162"/>
      <c r="COS260" s="162"/>
      <c r="COT260" s="162"/>
      <c r="COU260" s="162"/>
      <c r="COV260" s="35"/>
      <c r="COW260" s="162"/>
      <c r="COX260" s="162"/>
      <c r="COY260" s="162"/>
      <c r="COZ260" s="162"/>
      <c r="CPA260" s="162"/>
      <c r="CPB260" s="162"/>
      <c r="CPC260" s="162"/>
      <c r="CPD260" s="162"/>
      <c r="CPE260" s="162"/>
      <c r="CPF260" s="162"/>
      <c r="CPG260" s="162"/>
      <c r="CPH260" s="162"/>
      <c r="CPI260" s="162"/>
      <c r="CPJ260" s="162"/>
      <c r="CPK260" s="162"/>
      <c r="CPL260" s="162"/>
      <c r="CPM260" s="162"/>
      <c r="CPN260" s="162"/>
      <c r="CPO260" s="162"/>
      <c r="CPP260" s="35"/>
      <c r="CPQ260" s="162"/>
      <c r="CPR260" s="162"/>
      <c r="CPS260" s="162"/>
      <c r="CPT260" s="162"/>
      <c r="CPU260" s="162"/>
      <c r="CPV260" s="162"/>
      <c r="CPW260" s="162"/>
      <c r="CPX260" s="162"/>
      <c r="CPY260" s="162"/>
      <c r="CPZ260" s="162"/>
      <c r="CQA260" s="162"/>
      <c r="CQB260" s="162"/>
      <c r="CQC260" s="162"/>
      <c r="CQD260" s="162"/>
      <c r="CQE260" s="162"/>
      <c r="CQF260" s="162"/>
      <c r="CQG260" s="162"/>
      <c r="CQH260" s="162"/>
      <c r="CQI260" s="162"/>
      <c r="CQJ260" s="35"/>
      <c r="CQK260" s="162"/>
      <c r="CQL260" s="162"/>
      <c r="CQM260" s="162"/>
      <c r="CQN260" s="162"/>
      <c r="CQO260" s="162"/>
      <c r="CQP260" s="162"/>
      <c r="CQQ260" s="162"/>
      <c r="CQR260" s="162"/>
      <c r="CQS260" s="162"/>
      <c r="CQT260" s="162"/>
      <c r="CQU260" s="162"/>
      <c r="CQV260" s="162"/>
      <c r="CQW260" s="162"/>
      <c r="CQX260" s="162"/>
      <c r="CQY260" s="162"/>
      <c r="CQZ260" s="162"/>
      <c r="CRA260" s="162"/>
      <c r="CRB260" s="162"/>
      <c r="CRC260" s="162"/>
      <c r="CRD260" s="35"/>
      <c r="CRE260" s="162"/>
      <c r="CRF260" s="162"/>
      <c r="CRG260" s="162"/>
      <c r="CRH260" s="162"/>
      <c r="CRI260" s="162"/>
      <c r="CRJ260" s="162"/>
      <c r="CRK260" s="162"/>
      <c r="CRL260" s="162"/>
      <c r="CRM260" s="162"/>
      <c r="CRN260" s="162"/>
      <c r="CRO260" s="162"/>
      <c r="CRP260" s="162"/>
      <c r="CRQ260" s="162"/>
      <c r="CRR260" s="162"/>
      <c r="CRS260" s="162"/>
      <c r="CRT260" s="162"/>
      <c r="CRU260" s="162"/>
      <c r="CRV260" s="162"/>
      <c r="CRW260" s="162"/>
      <c r="CRX260" s="35"/>
      <c r="CRY260" s="162"/>
      <c r="CRZ260" s="162"/>
      <c r="CSA260" s="162"/>
      <c r="CSB260" s="162"/>
      <c r="CSC260" s="162"/>
      <c r="CSD260" s="162"/>
      <c r="CSE260" s="162"/>
      <c r="CSF260" s="162"/>
      <c r="CSG260" s="162"/>
      <c r="CSH260" s="162"/>
      <c r="CSI260" s="162"/>
      <c r="CSJ260" s="162"/>
      <c r="CSK260" s="162"/>
      <c r="CSL260" s="162"/>
      <c r="CSM260" s="162"/>
      <c r="CSN260" s="162"/>
      <c r="CSO260" s="162"/>
      <c r="CSP260" s="162"/>
      <c r="CSQ260" s="162"/>
      <c r="CSR260" s="35"/>
      <c r="CSS260" s="162"/>
      <c r="CST260" s="162"/>
      <c r="CSU260" s="162"/>
      <c r="CSV260" s="162"/>
      <c r="CSW260" s="162"/>
      <c r="CSX260" s="162"/>
      <c r="CSY260" s="162"/>
      <c r="CSZ260" s="162"/>
      <c r="CTA260" s="162"/>
      <c r="CTB260" s="162"/>
      <c r="CTC260" s="162"/>
      <c r="CTD260" s="162"/>
      <c r="CTE260" s="162"/>
      <c r="CTF260" s="162"/>
      <c r="CTG260" s="162"/>
      <c r="CTH260" s="162"/>
      <c r="CTI260" s="162"/>
      <c r="CTJ260" s="162"/>
      <c r="CTK260" s="162"/>
      <c r="CTL260" s="35"/>
      <c r="CTM260" s="162"/>
      <c r="CTN260" s="162"/>
      <c r="CTO260" s="162"/>
      <c r="CTP260" s="162"/>
      <c r="CTQ260" s="162"/>
      <c r="CTR260" s="162"/>
      <c r="CTS260" s="162"/>
      <c r="CTT260" s="162"/>
      <c r="CTU260" s="162"/>
      <c r="CTV260" s="162"/>
      <c r="CTW260" s="162"/>
      <c r="CTX260" s="162"/>
      <c r="CTY260" s="162"/>
      <c r="CTZ260" s="162"/>
      <c r="CUA260" s="162"/>
      <c r="CUB260" s="162"/>
      <c r="CUC260" s="162"/>
      <c r="CUD260" s="162"/>
      <c r="CUE260" s="162"/>
      <c r="CUF260" s="35"/>
      <c r="CUG260" s="162"/>
      <c r="CUH260" s="162"/>
      <c r="CUI260" s="162"/>
      <c r="CUJ260" s="162"/>
      <c r="CUK260" s="162"/>
      <c r="CUL260" s="162"/>
      <c r="CUM260" s="162"/>
      <c r="CUN260" s="162"/>
      <c r="CUO260" s="162"/>
      <c r="CUP260" s="162"/>
      <c r="CUQ260" s="162"/>
      <c r="CUR260" s="162"/>
      <c r="CUS260" s="162"/>
      <c r="CUT260" s="162"/>
      <c r="CUU260" s="162"/>
      <c r="CUV260" s="162"/>
      <c r="CUW260" s="162"/>
      <c r="CUX260" s="162"/>
      <c r="CUY260" s="162"/>
      <c r="CUZ260" s="35"/>
      <c r="CVA260" s="162"/>
      <c r="CVB260" s="162"/>
      <c r="CVC260" s="162"/>
      <c r="CVD260" s="162"/>
      <c r="CVE260" s="162"/>
      <c r="CVF260" s="162"/>
      <c r="CVG260" s="162"/>
      <c r="CVH260" s="162"/>
      <c r="CVI260" s="162"/>
      <c r="CVJ260" s="162"/>
      <c r="CVK260" s="162"/>
      <c r="CVL260" s="162"/>
      <c r="CVM260" s="162"/>
      <c r="CVN260" s="162"/>
      <c r="CVO260" s="162"/>
      <c r="CVP260" s="162"/>
      <c r="CVQ260" s="162"/>
      <c r="CVR260" s="162"/>
      <c r="CVS260" s="162"/>
      <c r="CVT260" s="35"/>
      <c r="CVU260" s="162"/>
      <c r="CVV260" s="162"/>
      <c r="CVW260" s="162"/>
      <c r="CVX260" s="162"/>
      <c r="CVY260" s="162"/>
      <c r="CVZ260" s="162"/>
      <c r="CWA260" s="162"/>
      <c r="CWB260" s="162"/>
      <c r="CWC260" s="162"/>
      <c r="CWD260" s="162"/>
      <c r="CWE260" s="162"/>
      <c r="CWF260" s="162"/>
      <c r="CWG260" s="162"/>
      <c r="CWH260" s="162"/>
      <c r="CWI260" s="162"/>
      <c r="CWJ260" s="162"/>
      <c r="CWK260" s="162"/>
      <c r="CWL260" s="162"/>
      <c r="CWM260" s="162"/>
      <c r="CWN260" s="35"/>
      <c r="CWO260" s="162"/>
      <c r="CWP260" s="162"/>
      <c r="CWQ260" s="162"/>
      <c r="CWR260" s="162"/>
      <c r="CWS260" s="162"/>
      <c r="CWT260" s="162"/>
      <c r="CWU260" s="162"/>
      <c r="CWV260" s="162"/>
      <c r="CWW260" s="162"/>
      <c r="CWX260" s="162"/>
      <c r="CWY260" s="162"/>
      <c r="CWZ260" s="162"/>
      <c r="CXA260" s="162"/>
      <c r="CXB260" s="162"/>
      <c r="CXC260" s="162"/>
      <c r="CXD260" s="162"/>
      <c r="CXE260" s="162"/>
      <c r="CXF260" s="162"/>
      <c r="CXG260" s="162"/>
      <c r="CXH260" s="35"/>
      <c r="CXI260" s="162"/>
      <c r="CXJ260" s="162"/>
      <c r="CXK260" s="162"/>
      <c r="CXL260" s="162"/>
      <c r="CXM260" s="162"/>
      <c r="CXN260" s="162"/>
      <c r="CXO260" s="162"/>
      <c r="CXP260" s="162"/>
      <c r="CXQ260" s="162"/>
      <c r="CXR260" s="162"/>
      <c r="CXS260" s="162"/>
      <c r="CXT260" s="162"/>
      <c r="CXU260" s="162"/>
      <c r="CXV260" s="162"/>
      <c r="CXW260" s="162"/>
      <c r="CXX260" s="162"/>
      <c r="CXY260" s="162"/>
      <c r="CXZ260" s="162"/>
      <c r="CYA260" s="162"/>
      <c r="CYB260" s="35"/>
      <c r="CYC260" s="162"/>
      <c r="CYD260" s="162"/>
      <c r="CYE260" s="162"/>
      <c r="CYF260" s="162"/>
      <c r="CYG260" s="162"/>
      <c r="CYH260" s="162"/>
      <c r="CYI260" s="162"/>
      <c r="CYJ260" s="162"/>
      <c r="CYK260" s="162"/>
      <c r="CYL260" s="162"/>
      <c r="CYM260" s="162"/>
      <c r="CYN260" s="162"/>
      <c r="CYO260" s="162"/>
      <c r="CYP260" s="162"/>
      <c r="CYQ260" s="162"/>
      <c r="CYR260" s="162"/>
      <c r="CYS260" s="162"/>
      <c r="CYT260" s="162"/>
      <c r="CYU260" s="162"/>
      <c r="CYV260" s="35"/>
      <c r="CYW260" s="162"/>
      <c r="CYX260" s="162"/>
      <c r="CYY260" s="162"/>
      <c r="CYZ260" s="162"/>
      <c r="CZA260" s="162"/>
      <c r="CZB260" s="162"/>
      <c r="CZC260" s="162"/>
      <c r="CZD260" s="162"/>
      <c r="CZE260" s="162"/>
      <c r="CZF260" s="162"/>
      <c r="CZG260" s="162"/>
      <c r="CZH260" s="162"/>
      <c r="CZI260" s="162"/>
      <c r="CZJ260" s="162"/>
      <c r="CZK260" s="162"/>
      <c r="CZL260" s="162"/>
      <c r="CZM260" s="162"/>
      <c r="CZN260" s="162"/>
      <c r="CZO260" s="162"/>
      <c r="CZP260" s="35"/>
      <c r="CZQ260" s="162"/>
      <c r="CZR260" s="162"/>
      <c r="CZS260" s="162"/>
      <c r="CZT260" s="162"/>
      <c r="CZU260" s="162"/>
      <c r="CZV260" s="162"/>
      <c r="CZW260" s="162"/>
      <c r="CZX260" s="162"/>
      <c r="CZY260" s="162"/>
      <c r="CZZ260" s="162"/>
      <c r="DAA260" s="162"/>
      <c r="DAB260" s="162"/>
      <c r="DAC260" s="162"/>
      <c r="DAD260" s="162"/>
      <c r="DAE260" s="162"/>
      <c r="DAF260" s="162"/>
      <c r="DAG260" s="162"/>
      <c r="DAH260" s="162"/>
      <c r="DAI260" s="162"/>
      <c r="DAJ260" s="35"/>
      <c r="DAK260" s="162"/>
      <c r="DAL260" s="162"/>
      <c r="DAM260" s="162"/>
      <c r="DAN260" s="162"/>
      <c r="DAO260" s="162"/>
      <c r="DAP260" s="162"/>
      <c r="DAQ260" s="162"/>
      <c r="DAR260" s="162"/>
      <c r="DAS260" s="162"/>
      <c r="DAT260" s="162"/>
      <c r="DAU260" s="162"/>
      <c r="DAV260" s="162"/>
      <c r="DAW260" s="162"/>
      <c r="DAX260" s="162"/>
      <c r="DAY260" s="162"/>
      <c r="DAZ260" s="162"/>
      <c r="DBA260" s="162"/>
      <c r="DBB260" s="162"/>
      <c r="DBC260" s="162"/>
      <c r="DBD260" s="35"/>
      <c r="DBE260" s="162"/>
      <c r="DBF260" s="162"/>
      <c r="DBG260" s="162"/>
      <c r="DBH260" s="162"/>
      <c r="DBI260" s="162"/>
      <c r="DBJ260" s="162"/>
      <c r="DBK260" s="162"/>
      <c r="DBL260" s="162"/>
      <c r="DBM260" s="162"/>
      <c r="DBN260" s="162"/>
      <c r="DBO260" s="162"/>
      <c r="DBP260" s="162"/>
      <c r="DBQ260" s="162"/>
      <c r="DBR260" s="162"/>
      <c r="DBS260" s="162"/>
      <c r="DBT260" s="162"/>
      <c r="DBU260" s="162"/>
      <c r="DBV260" s="162"/>
      <c r="DBW260" s="162"/>
      <c r="DBX260" s="35"/>
      <c r="DBY260" s="162"/>
      <c r="DBZ260" s="162"/>
      <c r="DCA260" s="162"/>
      <c r="DCB260" s="162"/>
      <c r="DCC260" s="162"/>
      <c r="DCD260" s="162"/>
      <c r="DCE260" s="162"/>
      <c r="DCF260" s="162"/>
      <c r="DCG260" s="162"/>
      <c r="DCH260" s="162"/>
      <c r="DCI260" s="162"/>
      <c r="DCJ260" s="162"/>
      <c r="DCK260" s="162"/>
      <c r="DCL260" s="162"/>
      <c r="DCM260" s="162"/>
      <c r="DCN260" s="162"/>
      <c r="DCO260" s="162"/>
      <c r="DCP260" s="162"/>
      <c r="DCQ260" s="162"/>
      <c r="DCR260" s="35"/>
      <c r="DCS260" s="162"/>
      <c r="DCT260" s="162"/>
      <c r="DCU260" s="162"/>
      <c r="DCV260" s="162"/>
      <c r="DCW260" s="162"/>
      <c r="DCX260" s="162"/>
      <c r="DCY260" s="162"/>
      <c r="DCZ260" s="162"/>
      <c r="DDA260" s="162"/>
      <c r="DDB260" s="162"/>
      <c r="DDC260" s="162"/>
      <c r="DDD260" s="162"/>
      <c r="DDE260" s="162"/>
      <c r="DDF260" s="162"/>
      <c r="DDG260" s="162"/>
      <c r="DDH260" s="162"/>
      <c r="DDI260" s="162"/>
      <c r="DDJ260" s="162"/>
      <c r="DDK260" s="162"/>
      <c r="DDL260" s="35"/>
      <c r="DDM260" s="162"/>
      <c r="DDN260" s="162"/>
      <c r="DDO260" s="162"/>
      <c r="DDP260" s="162"/>
      <c r="DDQ260" s="162"/>
      <c r="DDR260" s="162"/>
      <c r="DDS260" s="162"/>
      <c r="DDT260" s="162"/>
      <c r="DDU260" s="162"/>
      <c r="DDV260" s="162"/>
      <c r="DDW260" s="162"/>
      <c r="DDX260" s="162"/>
      <c r="DDY260" s="162"/>
      <c r="DDZ260" s="162"/>
      <c r="DEA260" s="162"/>
      <c r="DEB260" s="162"/>
      <c r="DEC260" s="162"/>
      <c r="DED260" s="162"/>
      <c r="DEE260" s="162"/>
      <c r="DEF260" s="35"/>
      <c r="DEG260" s="162"/>
      <c r="DEH260" s="162"/>
      <c r="DEI260" s="162"/>
      <c r="DEJ260" s="162"/>
      <c r="DEK260" s="162"/>
      <c r="DEL260" s="162"/>
      <c r="DEM260" s="162"/>
      <c r="DEN260" s="162"/>
      <c r="DEO260" s="162"/>
      <c r="DEP260" s="162"/>
      <c r="DEQ260" s="162"/>
      <c r="DER260" s="162"/>
      <c r="DES260" s="162"/>
      <c r="DET260" s="162"/>
      <c r="DEU260" s="162"/>
      <c r="DEV260" s="162"/>
      <c r="DEW260" s="162"/>
      <c r="DEX260" s="162"/>
      <c r="DEY260" s="162"/>
      <c r="DEZ260" s="35"/>
      <c r="DFA260" s="162"/>
      <c r="DFB260" s="162"/>
      <c r="DFC260" s="162"/>
      <c r="DFD260" s="162"/>
      <c r="DFE260" s="162"/>
      <c r="DFF260" s="162"/>
      <c r="DFG260" s="162"/>
      <c r="DFH260" s="162"/>
      <c r="DFI260" s="162"/>
      <c r="DFJ260" s="162"/>
      <c r="DFK260" s="162"/>
      <c r="DFL260" s="162"/>
      <c r="DFM260" s="162"/>
      <c r="DFN260" s="162"/>
      <c r="DFO260" s="162"/>
      <c r="DFP260" s="162"/>
      <c r="DFQ260" s="162"/>
      <c r="DFR260" s="162"/>
      <c r="DFS260" s="162"/>
      <c r="DFT260" s="35"/>
      <c r="DFU260" s="162"/>
      <c r="DFV260" s="162"/>
      <c r="DFW260" s="162"/>
      <c r="DFX260" s="162"/>
      <c r="DFY260" s="162"/>
      <c r="DFZ260" s="162"/>
      <c r="DGA260" s="162"/>
      <c r="DGB260" s="162"/>
      <c r="DGC260" s="162"/>
      <c r="DGD260" s="162"/>
      <c r="DGE260" s="162"/>
      <c r="DGF260" s="162"/>
      <c r="DGG260" s="162"/>
      <c r="DGH260" s="162"/>
      <c r="DGI260" s="162"/>
      <c r="DGJ260" s="162"/>
      <c r="DGK260" s="162"/>
      <c r="DGL260" s="162"/>
      <c r="DGM260" s="162"/>
      <c r="DGN260" s="35"/>
      <c r="DGO260" s="162"/>
      <c r="DGP260" s="162"/>
      <c r="DGQ260" s="162"/>
      <c r="DGR260" s="162"/>
      <c r="DGS260" s="162"/>
      <c r="DGT260" s="162"/>
      <c r="DGU260" s="162"/>
      <c r="DGV260" s="162"/>
      <c r="DGW260" s="162"/>
      <c r="DGX260" s="162"/>
      <c r="DGY260" s="162"/>
      <c r="DGZ260" s="162"/>
      <c r="DHA260" s="162"/>
      <c r="DHB260" s="162"/>
      <c r="DHC260" s="162"/>
      <c r="DHD260" s="162"/>
      <c r="DHE260" s="162"/>
      <c r="DHF260" s="162"/>
      <c r="DHG260" s="162"/>
      <c r="DHH260" s="35"/>
      <c r="DHI260" s="162"/>
      <c r="DHJ260" s="162"/>
      <c r="DHK260" s="162"/>
      <c r="DHL260" s="162"/>
      <c r="DHM260" s="162"/>
      <c r="DHN260" s="162"/>
      <c r="DHO260" s="162"/>
      <c r="DHP260" s="162"/>
      <c r="DHQ260" s="162"/>
      <c r="DHR260" s="162"/>
      <c r="DHS260" s="162"/>
      <c r="DHT260" s="162"/>
      <c r="DHU260" s="162"/>
      <c r="DHV260" s="162"/>
      <c r="DHW260" s="162"/>
      <c r="DHX260" s="162"/>
      <c r="DHY260" s="162"/>
      <c r="DHZ260" s="162"/>
      <c r="DIA260" s="162"/>
      <c r="DIB260" s="35"/>
      <c r="DIC260" s="162"/>
      <c r="DID260" s="162"/>
      <c r="DIE260" s="162"/>
      <c r="DIF260" s="162"/>
      <c r="DIG260" s="162"/>
      <c r="DIH260" s="162"/>
      <c r="DII260" s="162"/>
      <c r="DIJ260" s="162"/>
      <c r="DIK260" s="162"/>
      <c r="DIL260" s="162"/>
      <c r="DIM260" s="162"/>
      <c r="DIN260" s="162"/>
      <c r="DIO260" s="162"/>
      <c r="DIP260" s="162"/>
      <c r="DIQ260" s="162"/>
      <c r="DIR260" s="162"/>
      <c r="DIS260" s="162"/>
      <c r="DIT260" s="162"/>
      <c r="DIU260" s="162"/>
      <c r="DIV260" s="35"/>
      <c r="DIW260" s="162"/>
      <c r="DIX260" s="162"/>
      <c r="DIY260" s="162"/>
      <c r="DIZ260" s="162"/>
      <c r="DJA260" s="162"/>
      <c r="DJB260" s="162"/>
      <c r="DJC260" s="162"/>
      <c r="DJD260" s="162"/>
      <c r="DJE260" s="162"/>
      <c r="DJF260" s="162"/>
      <c r="DJG260" s="162"/>
      <c r="DJH260" s="162"/>
      <c r="DJI260" s="162"/>
      <c r="DJJ260" s="162"/>
      <c r="DJK260" s="162"/>
      <c r="DJL260" s="162"/>
      <c r="DJM260" s="162"/>
      <c r="DJN260" s="162"/>
      <c r="DJO260" s="162"/>
      <c r="DJP260" s="35"/>
      <c r="DJQ260" s="162"/>
      <c r="DJR260" s="162"/>
      <c r="DJS260" s="162"/>
      <c r="DJT260" s="162"/>
      <c r="DJU260" s="162"/>
      <c r="DJV260" s="162"/>
      <c r="DJW260" s="162"/>
      <c r="DJX260" s="162"/>
      <c r="DJY260" s="162"/>
      <c r="DJZ260" s="162"/>
      <c r="DKA260" s="162"/>
      <c r="DKB260" s="162"/>
      <c r="DKC260" s="162"/>
      <c r="DKD260" s="162"/>
      <c r="DKE260" s="162"/>
      <c r="DKF260" s="162"/>
      <c r="DKG260" s="162"/>
      <c r="DKH260" s="162"/>
      <c r="DKI260" s="162"/>
      <c r="DKJ260" s="35"/>
      <c r="DKK260" s="162"/>
      <c r="DKL260" s="162"/>
      <c r="DKM260" s="162"/>
      <c r="DKN260" s="162"/>
      <c r="DKO260" s="162"/>
      <c r="DKP260" s="162"/>
      <c r="DKQ260" s="162"/>
      <c r="DKR260" s="162"/>
      <c r="DKS260" s="162"/>
      <c r="DKT260" s="162"/>
      <c r="DKU260" s="162"/>
      <c r="DKV260" s="162"/>
      <c r="DKW260" s="162"/>
      <c r="DKX260" s="162"/>
      <c r="DKY260" s="162"/>
      <c r="DKZ260" s="162"/>
      <c r="DLA260" s="162"/>
      <c r="DLB260" s="162"/>
      <c r="DLC260" s="162"/>
      <c r="DLD260" s="35"/>
      <c r="DLE260" s="162"/>
      <c r="DLF260" s="162"/>
      <c r="DLG260" s="162"/>
      <c r="DLH260" s="162"/>
      <c r="DLI260" s="162"/>
      <c r="DLJ260" s="162"/>
      <c r="DLK260" s="162"/>
      <c r="DLL260" s="162"/>
      <c r="DLM260" s="162"/>
      <c r="DLN260" s="162"/>
      <c r="DLO260" s="162"/>
      <c r="DLP260" s="162"/>
      <c r="DLQ260" s="162"/>
      <c r="DLR260" s="162"/>
      <c r="DLS260" s="162"/>
      <c r="DLT260" s="162"/>
      <c r="DLU260" s="162"/>
      <c r="DLV260" s="162"/>
      <c r="DLW260" s="162"/>
      <c r="DLX260" s="35"/>
      <c r="DLY260" s="162"/>
      <c r="DLZ260" s="162"/>
      <c r="DMA260" s="162"/>
      <c r="DMB260" s="162"/>
      <c r="DMC260" s="162"/>
      <c r="DMD260" s="162"/>
      <c r="DME260" s="162"/>
      <c r="DMF260" s="162"/>
      <c r="DMG260" s="162"/>
      <c r="DMH260" s="162"/>
      <c r="DMI260" s="162"/>
      <c r="DMJ260" s="162"/>
      <c r="DMK260" s="162"/>
      <c r="DML260" s="162"/>
      <c r="DMM260" s="162"/>
      <c r="DMN260" s="162"/>
      <c r="DMO260" s="162"/>
      <c r="DMP260" s="162"/>
      <c r="DMQ260" s="162"/>
      <c r="DMR260" s="35"/>
      <c r="DMS260" s="162"/>
      <c r="DMT260" s="162"/>
      <c r="DMU260" s="162"/>
      <c r="DMV260" s="162"/>
      <c r="DMW260" s="162"/>
      <c r="DMX260" s="162"/>
      <c r="DMY260" s="162"/>
      <c r="DMZ260" s="162"/>
      <c r="DNA260" s="162"/>
      <c r="DNB260" s="162"/>
      <c r="DNC260" s="162"/>
      <c r="DND260" s="162"/>
      <c r="DNE260" s="162"/>
      <c r="DNF260" s="162"/>
      <c r="DNG260" s="162"/>
      <c r="DNH260" s="162"/>
      <c r="DNI260" s="162"/>
      <c r="DNJ260" s="162"/>
      <c r="DNK260" s="162"/>
      <c r="DNL260" s="35"/>
      <c r="DNM260" s="162"/>
      <c r="DNN260" s="162"/>
      <c r="DNO260" s="162"/>
      <c r="DNP260" s="162"/>
      <c r="DNQ260" s="162"/>
      <c r="DNR260" s="162"/>
      <c r="DNS260" s="162"/>
      <c r="DNT260" s="162"/>
      <c r="DNU260" s="162"/>
      <c r="DNV260" s="162"/>
      <c r="DNW260" s="162"/>
      <c r="DNX260" s="162"/>
      <c r="DNY260" s="162"/>
      <c r="DNZ260" s="162"/>
      <c r="DOA260" s="162"/>
      <c r="DOB260" s="162"/>
      <c r="DOC260" s="162"/>
      <c r="DOD260" s="162"/>
      <c r="DOE260" s="162"/>
      <c r="DOF260" s="35"/>
      <c r="DOG260" s="162"/>
      <c r="DOH260" s="162"/>
      <c r="DOI260" s="162"/>
      <c r="DOJ260" s="162"/>
      <c r="DOK260" s="162"/>
      <c r="DOL260" s="162"/>
      <c r="DOM260" s="162"/>
      <c r="DON260" s="162"/>
      <c r="DOO260" s="162"/>
      <c r="DOP260" s="162"/>
      <c r="DOQ260" s="162"/>
      <c r="DOR260" s="162"/>
      <c r="DOS260" s="162"/>
      <c r="DOT260" s="162"/>
      <c r="DOU260" s="162"/>
      <c r="DOV260" s="162"/>
      <c r="DOW260" s="162"/>
      <c r="DOX260" s="162"/>
      <c r="DOY260" s="162"/>
      <c r="DOZ260" s="35"/>
      <c r="DPA260" s="162"/>
      <c r="DPB260" s="162"/>
      <c r="DPC260" s="162"/>
      <c r="DPD260" s="162"/>
      <c r="DPE260" s="162"/>
      <c r="DPF260" s="162"/>
      <c r="DPG260" s="162"/>
      <c r="DPH260" s="162"/>
      <c r="DPI260" s="162"/>
      <c r="DPJ260" s="162"/>
      <c r="DPK260" s="162"/>
      <c r="DPL260" s="162"/>
      <c r="DPM260" s="162"/>
      <c r="DPN260" s="162"/>
      <c r="DPO260" s="162"/>
      <c r="DPP260" s="162"/>
      <c r="DPQ260" s="162"/>
      <c r="DPR260" s="162"/>
      <c r="DPS260" s="162"/>
      <c r="DPT260" s="35"/>
      <c r="DPU260" s="162"/>
      <c r="DPV260" s="162"/>
      <c r="DPW260" s="162"/>
      <c r="DPX260" s="162"/>
      <c r="DPY260" s="162"/>
      <c r="DPZ260" s="162"/>
      <c r="DQA260" s="162"/>
      <c r="DQB260" s="162"/>
      <c r="DQC260" s="162"/>
      <c r="DQD260" s="162"/>
      <c r="DQE260" s="162"/>
      <c r="DQF260" s="162"/>
      <c r="DQG260" s="162"/>
      <c r="DQH260" s="162"/>
      <c r="DQI260" s="162"/>
      <c r="DQJ260" s="162"/>
      <c r="DQK260" s="162"/>
      <c r="DQL260" s="162"/>
      <c r="DQM260" s="162"/>
      <c r="DQN260" s="35"/>
      <c r="DQO260" s="162"/>
      <c r="DQP260" s="162"/>
      <c r="DQQ260" s="162"/>
      <c r="DQR260" s="162"/>
      <c r="DQS260" s="162"/>
      <c r="DQT260" s="162"/>
      <c r="DQU260" s="162"/>
      <c r="DQV260" s="162"/>
      <c r="DQW260" s="162"/>
      <c r="DQX260" s="162"/>
      <c r="DQY260" s="162"/>
      <c r="DQZ260" s="162"/>
      <c r="DRA260" s="162"/>
      <c r="DRB260" s="162"/>
      <c r="DRC260" s="162"/>
      <c r="DRD260" s="162"/>
      <c r="DRE260" s="162"/>
      <c r="DRF260" s="162"/>
      <c r="DRG260" s="162"/>
      <c r="DRH260" s="35"/>
      <c r="DRI260" s="162"/>
      <c r="DRJ260" s="162"/>
      <c r="DRK260" s="162"/>
      <c r="DRL260" s="162"/>
      <c r="DRM260" s="162"/>
      <c r="DRN260" s="162"/>
      <c r="DRO260" s="162"/>
      <c r="DRP260" s="162"/>
      <c r="DRQ260" s="162"/>
      <c r="DRR260" s="162"/>
      <c r="DRS260" s="162"/>
      <c r="DRT260" s="162"/>
      <c r="DRU260" s="162"/>
      <c r="DRV260" s="162"/>
      <c r="DRW260" s="162"/>
      <c r="DRX260" s="162"/>
      <c r="DRY260" s="162"/>
      <c r="DRZ260" s="162"/>
      <c r="DSA260" s="162"/>
      <c r="DSB260" s="35"/>
      <c r="DSC260" s="162"/>
      <c r="DSD260" s="162"/>
      <c r="DSE260" s="162"/>
      <c r="DSF260" s="162"/>
      <c r="DSG260" s="162"/>
      <c r="DSH260" s="162"/>
      <c r="DSI260" s="162"/>
      <c r="DSJ260" s="162"/>
      <c r="DSK260" s="162"/>
      <c r="DSL260" s="162"/>
      <c r="DSM260" s="162"/>
      <c r="DSN260" s="162"/>
      <c r="DSO260" s="162"/>
      <c r="DSP260" s="162"/>
      <c r="DSQ260" s="162"/>
      <c r="DSR260" s="162"/>
      <c r="DSS260" s="162"/>
      <c r="DST260" s="162"/>
      <c r="DSU260" s="162"/>
      <c r="DSV260" s="35"/>
      <c r="DSW260" s="162"/>
      <c r="DSX260" s="162"/>
      <c r="DSY260" s="162"/>
      <c r="DSZ260" s="162"/>
      <c r="DTA260" s="162"/>
      <c r="DTB260" s="162"/>
      <c r="DTC260" s="162"/>
      <c r="DTD260" s="162"/>
      <c r="DTE260" s="162"/>
      <c r="DTF260" s="162"/>
      <c r="DTG260" s="162"/>
      <c r="DTH260" s="162"/>
      <c r="DTI260" s="162"/>
      <c r="DTJ260" s="162"/>
      <c r="DTK260" s="162"/>
      <c r="DTL260" s="162"/>
      <c r="DTM260" s="162"/>
      <c r="DTN260" s="162"/>
      <c r="DTO260" s="162"/>
      <c r="DTP260" s="35"/>
      <c r="DTQ260" s="162"/>
      <c r="DTR260" s="162"/>
      <c r="DTS260" s="162"/>
      <c r="DTT260" s="162"/>
      <c r="DTU260" s="162"/>
      <c r="DTV260" s="162"/>
      <c r="DTW260" s="162"/>
      <c r="DTX260" s="162"/>
      <c r="DTY260" s="162"/>
      <c r="DTZ260" s="162"/>
      <c r="DUA260" s="162"/>
      <c r="DUB260" s="162"/>
      <c r="DUC260" s="162"/>
      <c r="DUD260" s="162"/>
      <c r="DUE260" s="162"/>
      <c r="DUF260" s="162"/>
      <c r="DUG260" s="162"/>
      <c r="DUH260" s="162"/>
      <c r="DUI260" s="162"/>
      <c r="DUJ260" s="35"/>
      <c r="DUK260" s="162"/>
      <c r="DUL260" s="162"/>
      <c r="DUM260" s="162"/>
      <c r="DUN260" s="162"/>
      <c r="DUO260" s="162"/>
      <c r="DUP260" s="162"/>
      <c r="DUQ260" s="162"/>
      <c r="DUR260" s="162"/>
      <c r="DUS260" s="162"/>
      <c r="DUT260" s="162"/>
      <c r="DUU260" s="162"/>
      <c r="DUV260" s="162"/>
      <c r="DUW260" s="162"/>
      <c r="DUX260" s="162"/>
      <c r="DUY260" s="162"/>
      <c r="DUZ260" s="162"/>
      <c r="DVA260" s="162"/>
      <c r="DVB260" s="162"/>
      <c r="DVC260" s="162"/>
      <c r="DVD260" s="35"/>
      <c r="DVE260" s="162"/>
      <c r="DVF260" s="162"/>
      <c r="DVG260" s="162"/>
      <c r="DVH260" s="162"/>
      <c r="DVI260" s="162"/>
      <c r="DVJ260" s="162"/>
      <c r="DVK260" s="162"/>
      <c r="DVL260" s="162"/>
      <c r="DVM260" s="162"/>
      <c r="DVN260" s="162"/>
      <c r="DVO260" s="162"/>
      <c r="DVP260" s="162"/>
      <c r="DVQ260" s="162"/>
      <c r="DVR260" s="162"/>
      <c r="DVS260" s="162"/>
      <c r="DVT260" s="162"/>
      <c r="DVU260" s="162"/>
      <c r="DVV260" s="162"/>
      <c r="DVW260" s="162"/>
      <c r="DVX260" s="35"/>
      <c r="DVY260" s="162"/>
      <c r="DVZ260" s="162"/>
      <c r="DWA260" s="162"/>
      <c r="DWB260" s="162"/>
      <c r="DWC260" s="162"/>
      <c r="DWD260" s="162"/>
      <c r="DWE260" s="162"/>
      <c r="DWF260" s="162"/>
      <c r="DWG260" s="162"/>
      <c r="DWH260" s="162"/>
      <c r="DWI260" s="162"/>
      <c r="DWJ260" s="162"/>
      <c r="DWK260" s="162"/>
      <c r="DWL260" s="162"/>
      <c r="DWM260" s="162"/>
      <c r="DWN260" s="162"/>
      <c r="DWO260" s="162"/>
      <c r="DWP260" s="162"/>
      <c r="DWQ260" s="162"/>
      <c r="DWR260" s="35"/>
      <c r="DWS260" s="162"/>
      <c r="DWT260" s="162"/>
      <c r="DWU260" s="162"/>
      <c r="DWV260" s="162"/>
      <c r="DWW260" s="162"/>
      <c r="DWX260" s="162"/>
      <c r="DWY260" s="162"/>
      <c r="DWZ260" s="162"/>
      <c r="DXA260" s="162"/>
      <c r="DXB260" s="162"/>
      <c r="DXC260" s="162"/>
      <c r="DXD260" s="162"/>
      <c r="DXE260" s="162"/>
      <c r="DXF260" s="162"/>
      <c r="DXG260" s="162"/>
      <c r="DXH260" s="162"/>
      <c r="DXI260" s="162"/>
      <c r="DXJ260" s="162"/>
      <c r="DXK260" s="162"/>
      <c r="DXL260" s="35"/>
      <c r="DXM260" s="162"/>
      <c r="DXN260" s="162"/>
      <c r="DXO260" s="162"/>
      <c r="DXP260" s="162"/>
      <c r="DXQ260" s="162"/>
      <c r="DXR260" s="162"/>
      <c r="DXS260" s="162"/>
      <c r="DXT260" s="162"/>
      <c r="DXU260" s="162"/>
      <c r="DXV260" s="162"/>
      <c r="DXW260" s="162"/>
      <c r="DXX260" s="162"/>
      <c r="DXY260" s="162"/>
      <c r="DXZ260" s="162"/>
      <c r="DYA260" s="162"/>
      <c r="DYB260" s="162"/>
      <c r="DYC260" s="162"/>
      <c r="DYD260" s="162"/>
      <c r="DYE260" s="162"/>
      <c r="DYF260" s="35"/>
      <c r="DYG260" s="162"/>
      <c r="DYH260" s="162"/>
      <c r="DYI260" s="162"/>
      <c r="DYJ260" s="162"/>
      <c r="DYK260" s="162"/>
      <c r="DYL260" s="162"/>
      <c r="DYM260" s="162"/>
      <c r="DYN260" s="162"/>
      <c r="DYO260" s="162"/>
      <c r="DYP260" s="162"/>
      <c r="DYQ260" s="162"/>
      <c r="DYR260" s="162"/>
      <c r="DYS260" s="162"/>
      <c r="DYT260" s="162"/>
      <c r="DYU260" s="162"/>
      <c r="DYV260" s="162"/>
      <c r="DYW260" s="162"/>
      <c r="DYX260" s="162"/>
      <c r="DYY260" s="162"/>
      <c r="DYZ260" s="35"/>
      <c r="DZA260" s="162"/>
      <c r="DZB260" s="162"/>
      <c r="DZC260" s="162"/>
      <c r="DZD260" s="162"/>
      <c r="DZE260" s="162"/>
      <c r="DZF260" s="162"/>
      <c r="DZG260" s="162"/>
      <c r="DZH260" s="162"/>
      <c r="DZI260" s="162"/>
      <c r="DZJ260" s="162"/>
      <c r="DZK260" s="162"/>
      <c r="DZL260" s="162"/>
      <c r="DZM260" s="162"/>
      <c r="DZN260" s="162"/>
      <c r="DZO260" s="162"/>
      <c r="DZP260" s="162"/>
      <c r="DZQ260" s="162"/>
      <c r="DZR260" s="162"/>
      <c r="DZS260" s="162"/>
      <c r="DZT260" s="35"/>
      <c r="DZU260" s="162"/>
      <c r="DZV260" s="162"/>
      <c r="DZW260" s="162"/>
      <c r="DZX260" s="162"/>
      <c r="DZY260" s="162"/>
      <c r="DZZ260" s="162"/>
      <c r="EAA260" s="162"/>
      <c r="EAB260" s="162"/>
      <c r="EAC260" s="162"/>
      <c r="EAD260" s="162"/>
      <c r="EAE260" s="162"/>
      <c r="EAF260" s="162"/>
      <c r="EAG260" s="162"/>
      <c r="EAH260" s="162"/>
      <c r="EAI260" s="162"/>
      <c r="EAJ260" s="162"/>
      <c r="EAK260" s="162"/>
      <c r="EAL260" s="162"/>
      <c r="EAM260" s="162"/>
      <c r="EAN260" s="35"/>
      <c r="EAO260" s="162"/>
      <c r="EAP260" s="162"/>
      <c r="EAQ260" s="162"/>
      <c r="EAR260" s="162"/>
      <c r="EAS260" s="162"/>
      <c r="EAT260" s="162"/>
      <c r="EAU260" s="162"/>
      <c r="EAV260" s="162"/>
      <c r="EAW260" s="162"/>
      <c r="EAX260" s="162"/>
      <c r="EAY260" s="162"/>
      <c r="EAZ260" s="162"/>
      <c r="EBA260" s="162"/>
      <c r="EBB260" s="162"/>
      <c r="EBC260" s="162"/>
      <c r="EBD260" s="162"/>
      <c r="EBE260" s="162"/>
      <c r="EBF260" s="162"/>
      <c r="EBG260" s="162"/>
      <c r="EBH260" s="35"/>
      <c r="EBI260" s="162"/>
      <c r="EBJ260" s="162"/>
      <c r="EBK260" s="162"/>
      <c r="EBL260" s="162"/>
      <c r="EBM260" s="162"/>
      <c r="EBN260" s="162"/>
      <c r="EBO260" s="162"/>
      <c r="EBP260" s="162"/>
      <c r="EBQ260" s="162"/>
      <c r="EBR260" s="162"/>
      <c r="EBS260" s="162"/>
      <c r="EBT260" s="162"/>
      <c r="EBU260" s="162"/>
      <c r="EBV260" s="162"/>
      <c r="EBW260" s="162"/>
      <c r="EBX260" s="162"/>
      <c r="EBY260" s="162"/>
      <c r="EBZ260" s="162"/>
      <c r="ECA260" s="162"/>
      <c r="ECB260" s="35"/>
      <c r="ECC260" s="162"/>
      <c r="ECD260" s="162"/>
      <c r="ECE260" s="162"/>
      <c r="ECF260" s="162"/>
      <c r="ECG260" s="162"/>
      <c r="ECH260" s="162"/>
      <c r="ECI260" s="162"/>
      <c r="ECJ260" s="162"/>
      <c r="ECK260" s="162"/>
      <c r="ECL260" s="162"/>
      <c r="ECM260" s="162"/>
      <c r="ECN260" s="162"/>
      <c r="ECO260" s="162"/>
      <c r="ECP260" s="162"/>
      <c r="ECQ260" s="162"/>
      <c r="ECR260" s="162"/>
      <c r="ECS260" s="162"/>
      <c r="ECT260" s="162"/>
      <c r="ECU260" s="162"/>
      <c r="ECV260" s="35"/>
      <c r="ECW260" s="162"/>
      <c r="ECX260" s="162"/>
      <c r="ECY260" s="162"/>
      <c r="ECZ260" s="162"/>
      <c r="EDA260" s="162"/>
      <c r="EDB260" s="162"/>
      <c r="EDC260" s="162"/>
      <c r="EDD260" s="162"/>
      <c r="EDE260" s="162"/>
      <c r="EDF260" s="162"/>
      <c r="EDG260" s="162"/>
      <c r="EDH260" s="162"/>
      <c r="EDI260" s="162"/>
      <c r="EDJ260" s="162"/>
      <c r="EDK260" s="162"/>
      <c r="EDL260" s="162"/>
      <c r="EDM260" s="162"/>
      <c r="EDN260" s="162"/>
      <c r="EDO260" s="162"/>
      <c r="EDP260" s="35"/>
      <c r="EDQ260" s="162"/>
      <c r="EDR260" s="162"/>
      <c r="EDS260" s="162"/>
      <c r="EDT260" s="162"/>
      <c r="EDU260" s="162"/>
      <c r="EDV260" s="162"/>
      <c r="EDW260" s="162"/>
      <c r="EDX260" s="162"/>
      <c r="EDY260" s="162"/>
      <c r="EDZ260" s="162"/>
      <c r="EEA260" s="162"/>
      <c r="EEB260" s="162"/>
      <c r="EEC260" s="162"/>
      <c r="EED260" s="162"/>
      <c r="EEE260" s="162"/>
      <c r="EEF260" s="162"/>
      <c r="EEG260" s="162"/>
      <c r="EEH260" s="162"/>
      <c r="EEI260" s="162"/>
      <c r="EEJ260" s="35"/>
      <c r="EEK260" s="162"/>
      <c r="EEL260" s="162"/>
      <c r="EEM260" s="162"/>
      <c r="EEN260" s="162"/>
      <c r="EEO260" s="162"/>
      <c r="EEP260" s="162"/>
      <c r="EEQ260" s="162"/>
      <c r="EER260" s="162"/>
      <c r="EES260" s="162"/>
      <c r="EET260" s="162"/>
      <c r="EEU260" s="162"/>
      <c r="EEV260" s="162"/>
      <c r="EEW260" s="162"/>
      <c r="EEX260" s="162"/>
      <c r="EEY260" s="162"/>
      <c r="EEZ260" s="162"/>
      <c r="EFA260" s="162"/>
      <c r="EFB260" s="162"/>
      <c r="EFC260" s="162"/>
      <c r="EFD260" s="35"/>
      <c r="EFE260" s="162"/>
      <c r="EFF260" s="162"/>
      <c r="EFG260" s="162"/>
      <c r="EFH260" s="162"/>
      <c r="EFI260" s="162"/>
      <c r="EFJ260" s="162"/>
      <c r="EFK260" s="162"/>
      <c r="EFL260" s="162"/>
      <c r="EFM260" s="162"/>
      <c r="EFN260" s="162"/>
      <c r="EFO260" s="162"/>
      <c r="EFP260" s="162"/>
      <c r="EFQ260" s="162"/>
      <c r="EFR260" s="162"/>
      <c r="EFS260" s="162"/>
      <c r="EFT260" s="162"/>
      <c r="EFU260" s="162"/>
      <c r="EFV260" s="162"/>
      <c r="EFW260" s="162"/>
      <c r="EFX260" s="35"/>
      <c r="EFY260" s="162"/>
      <c r="EFZ260" s="162"/>
      <c r="EGA260" s="162"/>
      <c r="EGB260" s="162"/>
      <c r="EGC260" s="162"/>
      <c r="EGD260" s="162"/>
      <c r="EGE260" s="162"/>
      <c r="EGF260" s="162"/>
      <c r="EGG260" s="162"/>
      <c r="EGH260" s="162"/>
      <c r="EGI260" s="162"/>
      <c r="EGJ260" s="162"/>
      <c r="EGK260" s="162"/>
      <c r="EGL260" s="162"/>
      <c r="EGM260" s="162"/>
      <c r="EGN260" s="162"/>
      <c r="EGO260" s="162"/>
      <c r="EGP260" s="162"/>
      <c r="EGQ260" s="162"/>
      <c r="EGR260" s="35"/>
      <c r="EGS260" s="162"/>
      <c r="EGT260" s="162"/>
      <c r="EGU260" s="162"/>
      <c r="EGV260" s="162"/>
      <c r="EGW260" s="162"/>
      <c r="EGX260" s="162"/>
      <c r="EGY260" s="162"/>
      <c r="EGZ260" s="162"/>
      <c r="EHA260" s="162"/>
      <c r="EHB260" s="162"/>
      <c r="EHC260" s="162"/>
      <c r="EHD260" s="162"/>
      <c r="EHE260" s="162"/>
      <c r="EHF260" s="162"/>
      <c r="EHG260" s="162"/>
      <c r="EHH260" s="162"/>
      <c r="EHI260" s="162"/>
      <c r="EHJ260" s="162"/>
      <c r="EHK260" s="162"/>
      <c r="EHL260" s="35"/>
      <c r="EHM260" s="162"/>
      <c r="EHN260" s="162"/>
      <c r="EHO260" s="162"/>
      <c r="EHP260" s="162"/>
      <c r="EHQ260" s="162"/>
      <c r="EHR260" s="162"/>
      <c r="EHS260" s="162"/>
      <c r="EHT260" s="162"/>
      <c r="EHU260" s="162"/>
      <c r="EHV260" s="162"/>
      <c r="EHW260" s="162"/>
      <c r="EHX260" s="162"/>
      <c r="EHY260" s="162"/>
      <c r="EHZ260" s="162"/>
      <c r="EIA260" s="162"/>
      <c r="EIB260" s="162"/>
      <c r="EIC260" s="162"/>
      <c r="EID260" s="162"/>
      <c r="EIE260" s="162"/>
      <c r="EIF260" s="35"/>
      <c r="EIG260" s="162"/>
      <c r="EIH260" s="162"/>
      <c r="EII260" s="162"/>
      <c r="EIJ260" s="162"/>
      <c r="EIK260" s="162"/>
      <c r="EIL260" s="162"/>
      <c r="EIM260" s="162"/>
      <c r="EIN260" s="162"/>
      <c r="EIO260" s="162"/>
      <c r="EIP260" s="162"/>
      <c r="EIQ260" s="162"/>
      <c r="EIR260" s="162"/>
      <c r="EIS260" s="162"/>
      <c r="EIT260" s="162"/>
      <c r="EIU260" s="162"/>
      <c r="EIV260" s="162"/>
      <c r="EIW260" s="162"/>
      <c r="EIX260" s="162"/>
      <c r="EIY260" s="162"/>
      <c r="EIZ260" s="35"/>
      <c r="EJA260" s="162"/>
      <c r="EJB260" s="162"/>
      <c r="EJC260" s="162"/>
      <c r="EJD260" s="162"/>
      <c r="EJE260" s="162"/>
      <c r="EJF260" s="162"/>
      <c r="EJG260" s="162"/>
      <c r="EJH260" s="162"/>
      <c r="EJI260" s="162"/>
      <c r="EJJ260" s="162"/>
      <c r="EJK260" s="162"/>
      <c r="EJL260" s="162"/>
      <c r="EJM260" s="162"/>
      <c r="EJN260" s="162"/>
      <c r="EJO260" s="162"/>
      <c r="EJP260" s="162"/>
      <c r="EJQ260" s="162"/>
      <c r="EJR260" s="162"/>
      <c r="EJS260" s="162"/>
      <c r="EJT260" s="35"/>
      <c r="EJU260" s="162"/>
      <c r="EJV260" s="162"/>
      <c r="EJW260" s="162"/>
      <c r="EJX260" s="162"/>
      <c r="EJY260" s="162"/>
      <c r="EJZ260" s="162"/>
      <c r="EKA260" s="162"/>
      <c r="EKB260" s="162"/>
      <c r="EKC260" s="162"/>
      <c r="EKD260" s="162"/>
      <c r="EKE260" s="162"/>
      <c r="EKF260" s="162"/>
      <c r="EKG260" s="162"/>
      <c r="EKH260" s="162"/>
      <c r="EKI260" s="162"/>
      <c r="EKJ260" s="162"/>
      <c r="EKK260" s="162"/>
      <c r="EKL260" s="162"/>
      <c r="EKM260" s="162"/>
      <c r="EKN260" s="35"/>
      <c r="EKO260" s="162"/>
      <c r="EKP260" s="162"/>
      <c r="EKQ260" s="162"/>
      <c r="EKR260" s="162"/>
      <c r="EKS260" s="162"/>
      <c r="EKT260" s="162"/>
      <c r="EKU260" s="162"/>
      <c r="EKV260" s="162"/>
      <c r="EKW260" s="162"/>
      <c r="EKX260" s="162"/>
      <c r="EKY260" s="162"/>
      <c r="EKZ260" s="162"/>
      <c r="ELA260" s="162"/>
      <c r="ELB260" s="162"/>
      <c r="ELC260" s="162"/>
      <c r="ELD260" s="162"/>
      <c r="ELE260" s="162"/>
      <c r="ELF260" s="162"/>
      <c r="ELG260" s="162"/>
      <c r="ELH260" s="35"/>
      <c r="ELI260" s="162"/>
      <c r="ELJ260" s="162"/>
      <c r="ELK260" s="162"/>
      <c r="ELL260" s="162"/>
      <c r="ELM260" s="162"/>
      <c r="ELN260" s="162"/>
      <c r="ELO260" s="162"/>
      <c r="ELP260" s="162"/>
      <c r="ELQ260" s="162"/>
      <c r="ELR260" s="162"/>
      <c r="ELS260" s="162"/>
      <c r="ELT260" s="162"/>
      <c r="ELU260" s="162"/>
      <c r="ELV260" s="162"/>
      <c r="ELW260" s="162"/>
      <c r="ELX260" s="162"/>
      <c r="ELY260" s="162"/>
      <c r="ELZ260" s="162"/>
      <c r="EMA260" s="162"/>
      <c r="EMB260" s="35"/>
      <c r="EMC260" s="162"/>
      <c r="EMD260" s="162"/>
      <c r="EME260" s="162"/>
      <c r="EMF260" s="162"/>
      <c r="EMG260" s="162"/>
      <c r="EMH260" s="162"/>
      <c r="EMI260" s="162"/>
      <c r="EMJ260" s="162"/>
      <c r="EMK260" s="162"/>
      <c r="EML260" s="162"/>
      <c r="EMM260" s="162"/>
      <c r="EMN260" s="162"/>
      <c r="EMO260" s="162"/>
      <c r="EMP260" s="162"/>
      <c r="EMQ260" s="162"/>
      <c r="EMR260" s="162"/>
      <c r="EMS260" s="162"/>
      <c r="EMT260" s="162"/>
      <c r="EMU260" s="162"/>
      <c r="EMV260" s="35"/>
      <c r="EMW260" s="162"/>
      <c r="EMX260" s="162"/>
      <c r="EMY260" s="162"/>
      <c r="EMZ260" s="162"/>
      <c r="ENA260" s="162"/>
      <c r="ENB260" s="162"/>
      <c r="ENC260" s="162"/>
      <c r="END260" s="162"/>
      <c r="ENE260" s="162"/>
      <c r="ENF260" s="162"/>
      <c r="ENG260" s="162"/>
      <c r="ENH260" s="162"/>
      <c r="ENI260" s="162"/>
      <c r="ENJ260" s="162"/>
      <c r="ENK260" s="162"/>
      <c r="ENL260" s="162"/>
      <c r="ENM260" s="162"/>
      <c r="ENN260" s="162"/>
      <c r="ENO260" s="162"/>
      <c r="ENP260" s="35"/>
      <c r="ENQ260" s="162"/>
      <c r="ENR260" s="162"/>
      <c r="ENS260" s="162"/>
      <c r="ENT260" s="162"/>
      <c r="ENU260" s="162"/>
      <c r="ENV260" s="162"/>
      <c r="ENW260" s="162"/>
      <c r="ENX260" s="162"/>
      <c r="ENY260" s="162"/>
      <c r="ENZ260" s="162"/>
      <c r="EOA260" s="162"/>
      <c r="EOB260" s="162"/>
      <c r="EOC260" s="162"/>
      <c r="EOD260" s="162"/>
      <c r="EOE260" s="162"/>
      <c r="EOF260" s="162"/>
      <c r="EOG260" s="162"/>
      <c r="EOH260" s="162"/>
      <c r="EOI260" s="162"/>
      <c r="EOJ260" s="35"/>
      <c r="EOK260" s="162"/>
      <c r="EOL260" s="162"/>
      <c r="EOM260" s="162"/>
      <c r="EON260" s="162"/>
      <c r="EOO260" s="162"/>
      <c r="EOP260" s="162"/>
      <c r="EOQ260" s="162"/>
      <c r="EOR260" s="162"/>
      <c r="EOS260" s="162"/>
      <c r="EOT260" s="162"/>
      <c r="EOU260" s="162"/>
      <c r="EOV260" s="162"/>
      <c r="EOW260" s="162"/>
      <c r="EOX260" s="162"/>
      <c r="EOY260" s="162"/>
      <c r="EOZ260" s="162"/>
      <c r="EPA260" s="162"/>
      <c r="EPB260" s="162"/>
      <c r="EPC260" s="162"/>
      <c r="EPD260" s="35"/>
      <c r="EPE260" s="162"/>
      <c r="EPF260" s="162"/>
      <c r="EPG260" s="162"/>
      <c r="EPH260" s="162"/>
      <c r="EPI260" s="162"/>
      <c r="EPJ260" s="162"/>
      <c r="EPK260" s="162"/>
      <c r="EPL260" s="162"/>
      <c r="EPM260" s="162"/>
      <c r="EPN260" s="162"/>
      <c r="EPO260" s="162"/>
      <c r="EPP260" s="162"/>
      <c r="EPQ260" s="162"/>
      <c r="EPR260" s="162"/>
      <c r="EPS260" s="162"/>
      <c r="EPT260" s="162"/>
      <c r="EPU260" s="162"/>
      <c r="EPV260" s="162"/>
      <c r="EPW260" s="162"/>
      <c r="EPX260" s="35"/>
      <c r="EPY260" s="162"/>
      <c r="EPZ260" s="162"/>
      <c r="EQA260" s="162"/>
      <c r="EQB260" s="162"/>
      <c r="EQC260" s="162"/>
      <c r="EQD260" s="162"/>
      <c r="EQE260" s="162"/>
      <c r="EQF260" s="162"/>
      <c r="EQG260" s="162"/>
      <c r="EQH260" s="162"/>
      <c r="EQI260" s="162"/>
      <c r="EQJ260" s="162"/>
      <c r="EQK260" s="162"/>
      <c r="EQL260" s="162"/>
      <c r="EQM260" s="162"/>
      <c r="EQN260" s="162"/>
      <c r="EQO260" s="162"/>
      <c r="EQP260" s="162"/>
      <c r="EQQ260" s="162"/>
      <c r="EQR260" s="35"/>
      <c r="EQS260" s="162"/>
      <c r="EQT260" s="162"/>
      <c r="EQU260" s="162"/>
      <c r="EQV260" s="162"/>
      <c r="EQW260" s="162"/>
      <c r="EQX260" s="162"/>
      <c r="EQY260" s="162"/>
      <c r="EQZ260" s="162"/>
      <c r="ERA260" s="162"/>
      <c r="ERB260" s="162"/>
      <c r="ERC260" s="162"/>
      <c r="ERD260" s="162"/>
      <c r="ERE260" s="162"/>
      <c r="ERF260" s="162"/>
      <c r="ERG260" s="162"/>
      <c r="ERH260" s="162"/>
      <c r="ERI260" s="162"/>
      <c r="ERJ260" s="162"/>
      <c r="ERK260" s="162"/>
      <c r="ERL260" s="35"/>
      <c r="ERM260" s="162"/>
      <c r="ERN260" s="162"/>
      <c r="ERO260" s="162"/>
      <c r="ERP260" s="162"/>
      <c r="ERQ260" s="162"/>
      <c r="ERR260" s="162"/>
      <c r="ERS260" s="162"/>
      <c r="ERT260" s="162"/>
      <c r="ERU260" s="162"/>
      <c r="ERV260" s="162"/>
      <c r="ERW260" s="162"/>
      <c r="ERX260" s="162"/>
      <c r="ERY260" s="162"/>
      <c r="ERZ260" s="162"/>
      <c r="ESA260" s="162"/>
      <c r="ESB260" s="162"/>
      <c r="ESC260" s="162"/>
      <c r="ESD260" s="162"/>
      <c r="ESE260" s="162"/>
      <c r="ESF260" s="35"/>
      <c r="ESG260" s="162"/>
      <c r="ESH260" s="162"/>
      <c r="ESI260" s="162"/>
      <c r="ESJ260" s="162"/>
      <c r="ESK260" s="162"/>
      <c r="ESL260" s="162"/>
      <c r="ESM260" s="162"/>
      <c r="ESN260" s="162"/>
      <c r="ESO260" s="162"/>
      <c r="ESP260" s="162"/>
      <c r="ESQ260" s="162"/>
      <c r="ESR260" s="162"/>
      <c r="ESS260" s="162"/>
      <c r="EST260" s="162"/>
      <c r="ESU260" s="162"/>
      <c r="ESV260" s="162"/>
      <c r="ESW260" s="162"/>
      <c r="ESX260" s="162"/>
      <c r="ESY260" s="162"/>
      <c r="ESZ260" s="35"/>
      <c r="ETA260" s="162"/>
      <c r="ETB260" s="162"/>
      <c r="ETC260" s="162"/>
      <c r="ETD260" s="162"/>
      <c r="ETE260" s="162"/>
      <c r="ETF260" s="162"/>
      <c r="ETG260" s="162"/>
      <c r="ETH260" s="162"/>
      <c r="ETI260" s="162"/>
      <c r="ETJ260" s="162"/>
      <c r="ETK260" s="162"/>
      <c r="ETL260" s="162"/>
      <c r="ETM260" s="162"/>
      <c r="ETN260" s="162"/>
      <c r="ETO260" s="162"/>
      <c r="ETP260" s="162"/>
      <c r="ETQ260" s="162"/>
      <c r="ETR260" s="162"/>
      <c r="ETS260" s="162"/>
      <c r="ETT260" s="35"/>
      <c r="ETU260" s="162"/>
      <c r="ETV260" s="162"/>
      <c r="ETW260" s="162"/>
      <c r="ETX260" s="162"/>
      <c r="ETY260" s="162"/>
      <c r="ETZ260" s="162"/>
      <c r="EUA260" s="162"/>
      <c r="EUB260" s="162"/>
      <c r="EUC260" s="162"/>
      <c r="EUD260" s="162"/>
      <c r="EUE260" s="162"/>
      <c r="EUF260" s="162"/>
      <c r="EUG260" s="162"/>
      <c r="EUH260" s="162"/>
      <c r="EUI260" s="162"/>
      <c r="EUJ260" s="162"/>
      <c r="EUK260" s="162"/>
      <c r="EUL260" s="162"/>
      <c r="EUM260" s="162"/>
      <c r="EUN260" s="35"/>
      <c r="EUO260" s="162"/>
      <c r="EUP260" s="162"/>
      <c r="EUQ260" s="162"/>
      <c r="EUR260" s="162"/>
      <c r="EUS260" s="162"/>
      <c r="EUT260" s="162"/>
      <c r="EUU260" s="162"/>
      <c r="EUV260" s="162"/>
      <c r="EUW260" s="162"/>
      <c r="EUX260" s="162"/>
      <c r="EUY260" s="162"/>
      <c r="EUZ260" s="162"/>
      <c r="EVA260" s="162"/>
      <c r="EVB260" s="162"/>
      <c r="EVC260" s="162"/>
      <c r="EVD260" s="162"/>
      <c r="EVE260" s="162"/>
      <c r="EVF260" s="162"/>
      <c r="EVG260" s="162"/>
      <c r="EVH260" s="35"/>
      <c r="EVI260" s="162"/>
      <c r="EVJ260" s="162"/>
      <c r="EVK260" s="162"/>
      <c r="EVL260" s="162"/>
      <c r="EVM260" s="162"/>
      <c r="EVN260" s="162"/>
      <c r="EVO260" s="162"/>
      <c r="EVP260" s="162"/>
      <c r="EVQ260" s="162"/>
      <c r="EVR260" s="162"/>
      <c r="EVS260" s="162"/>
      <c r="EVT260" s="162"/>
      <c r="EVU260" s="162"/>
      <c r="EVV260" s="162"/>
      <c r="EVW260" s="162"/>
      <c r="EVX260" s="162"/>
      <c r="EVY260" s="162"/>
      <c r="EVZ260" s="162"/>
      <c r="EWA260" s="162"/>
      <c r="EWB260" s="35"/>
      <c r="EWC260" s="162"/>
      <c r="EWD260" s="162"/>
      <c r="EWE260" s="162"/>
      <c r="EWF260" s="162"/>
      <c r="EWG260" s="162"/>
      <c r="EWH260" s="162"/>
      <c r="EWI260" s="162"/>
      <c r="EWJ260" s="162"/>
      <c r="EWK260" s="162"/>
      <c r="EWL260" s="162"/>
      <c r="EWM260" s="162"/>
      <c r="EWN260" s="162"/>
      <c r="EWO260" s="162"/>
      <c r="EWP260" s="162"/>
      <c r="EWQ260" s="162"/>
      <c r="EWR260" s="162"/>
      <c r="EWS260" s="162"/>
      <c r="EWT260" s="162"/>
      <c r="EWU260" s="162"/>
      <c r="EWV260" s="35"/>
      <c r="EWW260" s="162"/>
      <c r="EWX260" s="162"/>
      <c r="EWY260" s="162"/>
      <c r="EWZ260" s="162"/>
      <c r="EXA260" s="162"/>
      <c r="EXB260" s="162"/>
      <c r="EXC260" s="162"/>
      <c r="EXD260" s="162"/>
      <c r="EXE260" s="162"/>
      <c r="EXF260" s="162"/>
      <c r="EXG260" s="162"/>
      <c r="EXH260" s="162"/>
      <c r="EXI260" s="162"/>
      <c r="EXJ260" s="162"/>
      <c r="EXK260" s="162"/>
      <c r="EXL260" s="162"/>
      <c r="EXM260" s="162"/>
      <c r="EXN260" s="162"/>
      <c r="EXO260" s="162"/>
      <c r="EXP260" s="35"/>
      <c r="EXQ260" s="162"/>
      <c r="EXR260" s="162"/>
      <c r="EXS260" s="162"/>
      <c r="EXT260" s="162"/>
      <c r="EXU260" s="162"/>
      <c r="EXV260" s="162"/>
      <c r="EXW260" s="162"/>
      <c r="EXX260" s="162"/>
      <c r="EXY260" s="162"/>
      <c r="EXZ260" s="162"/>
      <c r="EYA260" s="162"/>
      <c r="EYB260" s="162"/>
      <c r="EYC260" s="162"/>
      <c r="EYD260" s="162"/>
      <c r="EYE260" s="162"/>
      <c r="EYF260" s="162"/>
      <c r="EYG260" s="162"/>
      <c r="EYH260" s="162"/>
      <c r="EYI260" s="162"/>
      <c r="EYJ260" s="35"/>
      <c r="EYK260" s="162"/>
      <c r="EYL260" s="162"/>
      <c r="EYM260" s="162"/>
      <c r="EYN260" s="162"/>
      <c r="EYO260" s="162"/>
      <c r="EYP260" s="162"/>
      <c r="EYQ260" s="162"/>
      <c r="EYR260" s="162"/>
      <c r="EYS260" s="162"/>
      <c r="EYT260" s="162"/>
      <c r="EYU260" s="162"/>
      <c r="EYV260" s="162"/>
      <c r="EYW260" s="162"/>
      <c r="EYX260" s="162"/>
      <c r="EYY260" s="162"/>
      <c r="EYZ260" s="162"/>
      <c r="EZA260" s="162"/>
      <c r="EZB260" s="162"/>
      <c r="EZC260" s="162"/>
      <c r="EZD260" s="35"/>
      <c r="EZE260" s="162"/>
      <c r="EZF260" s="162"/>
      <c r="EZG260" s="162"/>
      <c r="EZH260" s="162"/>
      <c r="EZI260" s="162"/>
      <c r="EZJ260" s="162"/>
      <c r="EZK260" s="162"/>
      <c r="EZL260" s="162"/>
      <c r="EZM260" s="162"/>
      <c r="EZN260" s="162"/>
      <c r="EZO260" s="162"/>
      <c r="EZP260" s="162"/>
      <c r="EZQ260" s="162"/>
      <c r="EZR260" s="162"/>
      <c r="EZS260" s="162"/>
      <c r="EZT260" s="162"/>
      <c r="EZU260" s="162"/>
      <c r="EZV260" s="162"/>
      <c r="EZW260" s="162"/>
      <c r="EZX260" s="35"/>
      <c r="EZY260" s="162"/>
      <c r="EZZ260" s="162"/>
      <c r="FAA260" s="162"/>
      <c r="FAB260" s="162"/>
      <c r="FAC260" s="162"/>
      <c r="FAD260" s="162"/>
      <c r="FAE260" s="162"/>
      <c r="FAF260" s="162"/>
      <c r="FAG260" s="162"/>
      <c r="FAH260" s="162"/>
      <c r="FAI260" s="162"/>
      <c r="FAJ260" s="162"/>
      <c r="FAK260" s="162"/>
      <c r="FAL260" s="162"/>
      <c r="FAM260" s="162"/>
      <c r="FAN260" s="162"/>
      <c r="FAO260" s="162"/>
      <c r="FAP260" s="162"/>
      <c r="FAQ260" s="162"/>
      <c r="FAR260" s="35"/>
      <c r="FAS260" s="162"/>
      <c r="FAT260" s="162"/>
      <c r="FAU260" s="162"/>
      <c r="FAV260" s="162"/>
      <c r="FAW260" s="162"/>
      <c r="FAX260" s="162"/>
      <c r="FAY260" s="162"/>
      <c r="FAZ260" s="162"/>
      <c r="FBA260" s="162"/>
      <c r="FBB260" s="162"/>
      <c r="FBC260" s="162"/>
      <c r="FBD260" s="162"/>
      <c r="FBE260" s="162"/>
      <c r="FBF260" s="162"/>
      <c r="FBG260" s="162"/>
      <c r="FBH260" s="162"/>
      <c r="FBI260" s="162"/>
      <c r="FBJ260" s="162"/>
      <c r="FBK260" s="162"/>
      <c r="FBL260" s="35"/>
      <c r="FBM260" s="162"/>
      <c r="FBN260" s="162"/>
      <c r="FBO260" s="162"/>
      <c r="FBP260" s="162"/>
      <c r="FBQ260" s="162"/>
      <c r="FBR260" s="162"/>
      <c r="FBS260" s="162"/>
      <c r="FBT260" s="162"/>
      <c r="FBU260" s="162"/>
      <c r="FBV260" s="162"/>
      <c r="FBW260" s="162"/>
      <c r="FBX260" s="162"/>
      <c r="FBY260" s="162"/>
      <c r="FBZ260" s="162"/>
      <c r="FCA260" s="162"/>
      <c r="FCB260" s="162"/>
      <c r="FCC260" s="162"/>
      <c r="FCD260" s="162"/>
      <c r="FCE260" s="162"/>
      <c r="FCF260" s="35"/>
      <c r="FCG260" s="162"/>
      <c r="FCH260" s="162"/>
      <c r="FCI260" s="162"/>
      <c r="FCJ260" s="162"/>
      <c r="FCK260" s="162"/>
      <c r="FCL260" s="162"/>
      <c r="FCM260" s="162"/>
      <c r="FCN260" s="162"/>
      <c r="FCO260" s="162"/>
      <c r="FCP260" s="162"/>
      <c r="FCQ260" s="162"/>
      <c r="FCR260" s="162"/>
      <c r="FCS260" s="162"/>
      <c r="FCT260" s="162"/>
      <c r="FCU260" s="162"/>
      <c r="FCV260" s="162"/>
      <c r="FCW260" s="162"/>
      <c r="FCX260" s="162"/>
      <c r="FCY260" s="162"/>
      <c r="FCZ260" s="35"/>
      <c r="FDA260" s="162"/>
      <c r="FDB260" s="162"/>
      <c r="FDC260" s="162"/>
      <c r="FDD260" s="162"/>
      <c r="FDE260" s="162"/>
      <c r="FDF260" s="162"/>
      <c r="FDG260" s="162"/>
      <c r="FDH260" s="162"/>
      <c r="FDI260" s="162"/>
      <c r="FDJ260" s="162"/>
      <c r="FDK260" s="162"/>
      <c r="FDL260" s="162"/>
      <c r="FDM260" s="162"/>
      <c r="FDN260" s="162"/>
      <c r="FDO260" s="162"/>
      <c r="FDP260" s="162"/>
      <c r="FDQ260" s="162"/>
      <c r="FDR260" s="162"/>
      <c r="FDS260" s="162"/>
      <c r="FDT260" s="35"/>
      <c r="FDU260" s="162"/>
      <c r="FDV260" s="162"/>
      <c r="FDW260" s="162"/>
      <c r="FDX260" s="162"/>
      <c r="FDY260" s="162"/>
      <c r="FDZ260" s="162"/>
      <c r="FEA260" s="162"/>
      <c r="FEB260" s="162"/>
      <c r="FEC260" s="162"/>
      <c r="FED260" s="162"/>
      <c r="FEE260" s="162"/>
      <c r="FEF260" s="162"/>
      <c r="FEG260" s="162"/>
      <c r="FEH260" s="162"/>
      <c r="FEI260" s="162"/>
      <c r="FEJ260" s="162"/>
      <c r="FEK260" s="162"/>
      <c r="FEL260" s="162"/>
      <c r="FEM260" s="162"/>
      <c r="FEN260" s="35"/>
      <c r="FEO260" s="162"/>
      <c r="FEP260" s="162"/>
      <c r="FEQ260" s="162"/>
      <c r="FER260" s="162"/>
      <c r="FES260" s="162"/>
      <c r="FET260" s="162"/>
      <c r="FEU260" s="162"/>
      <c r="FEV260" s="162"/>
      <c r="FEW260" s="162"/>
      <c r="FEX260" s="162"/>
      <c r="FEY260" s="162"/>
      <c r="FEZ260" s="162"/>
      <c r="FFA260" s="162"/>
      <c r="FFB260" s="162"/>
      <c r="FFC260" s="162"/>
      <c r="FFD260" s="162"/>
      <c r="FFE260" s="162"/>
      <c r="FFF260" s="162"/>
      <c r="FFG260" s="162"/>
      <c r="FFH260" s="35"/>
      <c r="FFI260" s="162"/>
      <c r="FFJ260" s="162"/>
      <c r="FFK260" s="162"/>
      <c r="FFL260" s="162"/>
      <c r="FFM260" s="162"/>
      <c r="FFN260" s="162"/>
      <c r="FFO260" s="162"/>
      <c r="FFP260" s="162"/>
      <c r="FFQ260" s="162"/>
      <c r="FFR260" s="162"/>
      <c r="FFS260" s="162"/>
      <c r="FFT260" s="162"/>
      <c r="FFU260" s="162"/>
      <c r="FFV260" s="162"/>
      <c r="FFW260" s="162"/>
      <c r="FFX260" s="162"/>
      <c r="FFY260" s="162"/>
      <c r="FFZ260" s="162"/>
      <c r="FGA260" s="162"/>
      <c r="FGB260" s="35"/>
      <c r="FGC260" s="162"/>
      <c r="FGD260" s="162"/>
      <c r="FGE260" s="162"/>
      <c r="FGF260" s="162"/>
      <c r="FGG260" s="162"/>
      <c r="FGH260" s="162"/>
      <c r="FGI260" s="162"/>
      <c r="FGJ260" s="162"/>
      <c r="FGK260" s="162"/>
      <c r="FGL260" s="162"/>
      <c r="FGM260" s="162"/>
      <c r="FGN260" s="162"/>
      <c r="FGO260" s="162"/>
      <c r="FGP260" s="162"/>
      <c r="FGQ260" s="162"/>
      <c r="FGR260" s="162"/>
      <c r="FGS260" s="162"/>
      <c r="FGT260" s="162"/>
      <c r="FGU260" s="162"/>
      <c r="FGV260" s="35"/>
      <c r="FGW260" s="162"/>
      <c r="FGX260" s="162"/>
      <c r="FGY260" s="162"/>
      <c r="FGZ260" s="162"/>
      <c r="FHA260" s="162"/>
      <c r="FHB260" s="162"/>
      <c r="FHC260" s="162"/>
      <c r="FHD260" s="162"/>
      <c r="FHE260" s="162"/>
      <c r="FHF260" s="162"/>
      <c r="FHG260" s="162"/>
      <c r="FHH260" s="162"/>
      <c r="FHI260" s="162"/>
      <c r="FHJ260" s="162"/>
      <c r="FHK260" s="162"/>
      <c r="FHL260" s="162"/>
      <c r="FHM260" s="162"/>
      <c r="FHN260" s="162"/>
      <c r="FHO260" s="162"/>
      <c r="FHP260" s="35"/>
      <c r="FHQ260" s="162"/>
      <c r="FHR260" s="162"/>
      <c r="FHS260" s="162"/>
      <c r="FHT260" s="162"/>
      <c r="FHU260" s="162"/>
      <c r="FHV260" s="162"/>
      <c r="FHW260" s="162"/>
      <c r="FHX260" s="162"/>
      <c r="FHY260" s="162"/>
      <c r="FHZ260" s="162"/>
      <c r="FIA260" s="162"/>
      <c r="FIB260" s="162"/>
      <c r="FIC260" s="162"/>
      <c r="FID260" s="162"/>
      <c r="FIE260" s="162"/>
      <c r="FIF260" s="162"/>
      <c r="FIG260" s="162"/>
      <c r="FIH260" s="162"/>
      <c r="FII260" s="162"/>
      <c r="FIJ260" s="35"/>
      <c r="FIK260" s="162"/>
      <c r="FIL260" s="162"/>
      <c r="FIM260" s="162"/>
      <c r="FIN260" s="162"/>
      <c r="FIO260" s="162"/>
      <c r="FIP260" s="162"/>
      <c r="FIQ260" s="162"/>
      <c r="FIR260" s="162"/>
      <c r="FIS260" s="162"/>
      <c r="FIT260" s="162"/>
      <c r="FIU260" s="162"/>
      <c r="FIV260" s="162"/>
      <c r="FIW260" s="162"/>
      <c r="FIX260" s="162"/>
      <c r="FIY260" s="162"/>
      <c r="FIZ260" s="162"/>
      <c r="FJA260" s="162"/>
      <c r="FJB260" s="162"/>
      <c r="FJC260" s="162"/>
      <c r="FJD260" s="35"/>
      <c r="FJE260" s="162"/>
      <c r="FJF260" s="162"/>
      <c r="FJG260" s="162"/>
      <c r="FJH260" s="162"/>
      <c r="FJI260" s="162"/>
      <c r="FJJ260" s="162"/>
      <c r="FJK260" s="162"/>
      <c r="FJL260" s="162"/>
      <c r="FJM260" s="162"/>
      <c r="FJN260" s="162"/>
      <c r="FJO260" s="162"/>
      <c r="FJP260" s="162"/>
      <c r="FJQ260" s="162"/>
      <c r="FJR260" s="162"/>
      <c r="FJS260" s="162"/>
      <c r="FJT260" s="162"/>
      <c r="FJU260" s="162"/>
      <c r="FJV260" s="162"/>
      <c r="FJW260" s="162"/>
      <c r="FJX260" s="35"/>
      <c r="FJY260" s="162"/>
      <c r="FJZ260" s="162"/>
      <c r="FKA260" s="162"/>
      <c r="FKB260" s="162"/>
      <c r="FKC260" s="162"/>
      <c r="FKD260" s="162"/>
      <c r="FKE260" s="162"/>
      <c r="FKF260" s="162"/>
      <c r="FKG260" s="162"/>
      <c r="FKH260" s="162"/>
      <c r="FKI260" s="162"/>
      <c r="FKJ260" s="162"/>
      <c r="FKK260" s="162"/>
      <c r="FKL260" s="162"/>
      <c r="FKM260" s="162"/>
      <c r="FKN260" s="162"/>
      <c r="FKO260" s="162"/>
      <c r="FKP260" s="162"/>
      <c r="FKQ260" s="162"/>
      <c r="FKR260" s="35"/>
      <c r="FKS260" s="162"/>
      <c r="FKT260" s="162"/>
      <c r="FKU260" s="162"/>
      <c r="FKV260" s="162"/>
      <c r="FKW260" s="162"/>
      <c r="FKX260" s="162"/>
      <c r="FKY260" s="162"/>
      <c r="FKZ260" s="162"/>
      <c r="FLA260" s="162"/>
      <c r="FLB260" s="162"/>
      <c r="FLC260" s="162"/>
      <c r="FLD260" s="162"/>
      <c r="FLE260" s="162"/>
      <c r="FLF260" s="162"/>
      <c r="FLG260" s="162"/>
      <c r="FLH260" s="162"/>
      <c r="FLI260" s="162"/>
      <c r="FLJ260" s="162"/>
      <c r="FLK260" s="162"/>
      <c r="FLL260" s="35"/>
      <c r="FLM260" s="162"/>
      <c r="FLN260" s="162"/>
      <c r="FLO260" s="162"/>
      <c r="FLP260" s="162"/>
      <c r="FLQ260" s="162"/>
      <c r="FLR260" s="162"/>
      <c r="FLS260" s="162"/>
      <c r="FLT260" s="162"/>
      <c r="FLU260" s="162"/>
      <c r="FLV260" s="162"/>
      <c r="FLW260" s="162"/>
      <c r="FLX260" s="162"/>
      <c r="FLY260" s="162"/>
      <c r="FLZ260" s="162"/>
      <c r="FMA260" s="162"/>
      <c r="FMB260" s="162"/>
      <c r="FMC260" s="162"/>
      <c r="FMD260" s="162"/>
      <c r="FME260" s="162"/>
      <c r="FMF260" s="35"/>
      <c r="FMG260" s="162"/>
      <c r="FMH260" s="162"/>
      <c r="FMI260" s="162"/>
      <c r="FMJ260" s="162"/>
      <c r="FMK260" s="162"/>
      <c r="FML260" s="162"/>
      <c r="FMM260" s="162"/>
      <c r="FMN260" s="162"/>
      <c r="FMO260" s="162"/>
      <c r="FMP260" s="162"/>
      <c r="FMQ260" s="162"/>
      <c r="FMR260" s="162"/>
      <c r="FMS260" s="162"/>
      <c r="FMT260" s="162"/>
      <c r="FMU260" s="162"/>
      <c r="FMV260" s="162"/>
      <c r="FMW260" s="162"/>
      <c r="FMX260" s="162"/>
      <c r="FMY260" s="162"/>
      <c r="FMZ260" s="35"/>
      <c r="FNA260" s="162"/>
      <c r="FNB260" s="162"/>
      <c r="FNC260" s="162"/>
      <c r="FND260" s="162"/>
      <c r="FNE260" s="162"/>
      <c r="FNF260" s="162"/>
      <c r="FNG260" s="162"/>
      <c r="FNH260" s="162"/>
      <c r="FNI260" s="162"/>
      <c r="FNJ260" s="162"/>
      <c r="FNK260" s="162"/>
      <c r="FNL260" s="162"/>
      <c r="FNM260" s="162"/>
      <c r="FNN260" s="162"/>
      <c r="FNO260" s="162"/>
      <c r="FNP260" s="162"/>
      <c r="FNQ260" s="162"/>
      <c r="FNR260" s="162"/>
      <c r="FNS260" s="162"/>
      <c r="FNT260" s="35"/>
      <c r="FNU260" s="162"/>
      <c r="FNV260" s="162"/>
      <c r="FNW260" s="162"/>
      <c r="FNX260" s="162"/>
      <c r="FNY260" s="162"/>
      <c r="FNZ260" s="162"/>
      <c r="FOA260" s="162"/>
      <c r="FOB260" s="162"/>
      <c r="FOC260" s="162"/>
      <c r="FOD260" s="162"/>
      <c r="FOE260" s="162"/>
      <c r="FOF260" s="162"/>
      <c r="FOG260" s="162"/>
      <c r="FOH260" s="162"/>
      <c r="FOI260" s="162"/>
      <c r="FOJ260" s="162"/>
      <c r="FOK260" s="162"/>
      <c r="FOL260" s="162"/>
      <c r="FOM260" s="162"/>
      <c r="FON260" s="35"/>
      <c r="FOO260" s="162"/>
      <c r="FOP260" s="162"/>
      <c r="FOQ260" s="162"/>
      <c r="FOR260" s="162"/>
      <c r="FOS260" s="162"/>
      <c r="FOT260" s="162"/>
      <c r="FOU260" s="162"/>
      <c r="FOV260" s="162"/>
      <c r="FOW260" s="162"/>
      <c r="FOX260" s="162"/>
      <c r="FOY260" s="162"/>
      <c r="FOZ260" s="162"/>
      <c r="FPA260" s="162"/>
      <c r="FPB260" s="162"/>
      <c r="FPC260" s="162"/>
      <c r="FPD260" s="162"/>
      <c r="FPE260" s="162"/>
      <c r="FPF260" s="162"/>
      <c r="FPG260" s="162"/>
      <c r="FPH260" s="35"/>
      <c r="FPI260" s="162"/>
      <c r="FPJ260" s="162"/>
      <c r="FPK260" s="162"/>
      <c r="FPL260" s="162"/>
      <c r="FPM260" s="162"/>
      <c r="FPN260" s="162"/>
      <c r="FPO260" s="162"/>
      <c r="FPP260" s="162"/>
      <c r="FPQ260" s="162"/>
      <c r="FPR260" s="162"/>
      <c r="FPS260" s="162"/>
      <c r="FPT260" s="162"/>
      <c r="FPU260" s="162"/>
      <c r="FPV260" s="162"/>
      <c r="FPW260" s="162"/>
      <c r="FPX260" s="162"/>
      <c r="FPY260" s="162"/>
      <c r="FPZ260" s="162"/>
      <c r="FQA260" s="162"/>
      <c r="FQB260" s="35"/>
      <c r="FQC260" s="162"/>
      <c r="FQD260" s="162"/>
      <c r="FQE260" s="162"/>
      <c r="FQF260" s="162"/>
      <c r="FQG260" s="162"/>
      <c r="FQH260" s="162"/>
      <c r="FQI260" s="162"/>
      <c r="FQJ260" s="162"/>
      <c r="FQK260" s="162"/>
      <c r="FQL260" s="162"/>
      <c r="FQM260" s="162"/>
      <c r="FQN260" s="162"/>
      <c r="FQO260" s="162"/>
      <c r="FQP260" s="162"/>
      <c r="FQQ260" s="162"/>
      <c r="FQR260" s="162"/>
      <c r="FQS260" s="162"/>
      <c r="FQT260" s="162"/>
      <c r="FQU260" s="162"/>
      <c r="FQV260" s="35"/>
      <c r="FQW260" s="162"/>
      <c r="FQX260" s="162"/>
      <c r="FQY260" s="162"/>
      <c r="FQZ260" s="162"/>
      <c r="FRA260" s="162"/>
      <c r="FRB260" s="162"/>
      <c r="FRC260" s="162"/>
      <c r="FRD260" s="162"/>
      <c r="FRE260" s="162"/>
      <c r="FRF260" s="162"/>
      <c r="FRG260" s="162"/>
      <c r="FRH260" s="162"/>
      <c r="FRI260" s="162"/>
      <c r="FRJ260" s="162"/>
      <c r="FRK260" s="162"/>
      <c r="FRL260" s="162"/>
      <c r="FRM260" s="162"/>
      <c r="FRN260" s="162"/>
      <c r="FRO260" s="162"/>
      <c r="FRP260" s="35"/>
      <c r="FRQ260" s="162"/>
      <c r="FRR260" s="162"/>
      <c r="FRS260" s="162"/>
      <c r="FRT260" s="162"/>
      <c r="FRU260" s="162"/>
      <c r="FRV260" s="162"/>
      <c r="FRW260" s="162"/>
      <c r="FRX260" s="162"/>
      <c r="FRY260" s="162"/>
      <c r="FRZ260" s="162"/>
      <c r="FSA260" s="162"/>
      <c r="FSB260" s="162"/>
      <c r="FSC260" s="162"/>
      <c r="FSD260" s="162"/>
      <c r="FSE260" s="162"/>
      <c r="FSF260" s="162"/>
      <c r="FSG260" s="162"/>
      <c r="FSH260" s="162"/>
      <c r="FSI260" s="162"/>
      <c r="FSJ260" s="35"/>
      <c r="FSK260" s="162"/>
      <c r="FSL260" s="162"/>
      <c r="FSM260" s="162"/>
      <c r="FSN260" s="162"/>
      <c r="FSO260" s="162"/>
      <c r="FSP260" s="162"/>
      <c r="FSQ260" s="162"/>
      <c r="FSR260" s="162"/>
      <c r="FSS260" s="162"/>
      <c r="FST260" s="162"/>
      <c r="FSU260" s="162"/>
      <c r="FSV260" s="162"/>
      <c r="FSW260" s="162"/>
      <c r="FSX260" s="162"/>
      <c r="FSY260" s="162"/>
      <c r="FSZ260" s="162"/>
      <c r="FTA260" s="162"/>
      <c r="FTB260" s="162"/>
      <c r="FTC260" s="162"/>
      <c r="FTD260" s="35"/>
      <c r="FTE260" s="162"/>
      <c r="FTF260" s="162"/>
      <c r="FTG260" s="162"/>
      <c r="FTH260" s="162"/>
      <c r="FTI260" s="162"/>
      <c r="FTJ260" s="162"/>
      <c r="FTK260" s="162"/>
      <c r="FTL260" s="162"/>
      <c r="FTM260" s="162"/>
      <c r="FTN260" s="162"/>
      <c r="FTO260" s="162"/>
      <c r="FTP260" s="162"/>
      <c r="FTQ260" s="162"/>
      <c r="FTR260" s="162"/>
      <c r="FTS260" s="162"/>
      <c r="FTT260" s="162"/>
      <c r="FTU260" s="162"/>
      <c r="FTV260" s="162"/>
      <c r="FTW260" s="162"/>
      <c r="FTX260" s="35"/>
      <c r="FTY260" s="162"/>
      <c r="FTZ260" s="162"/>
      <c r="FUA260" s="162"/>
      <c r="FUB260" s="162"/>
      <c r="FUC260" s="162"/>
      <c r="FUD260" s="162"/>
      <c r="FUE260" s="162"/>
      <c r="FUF260" s="162"/>
      <c r="FUG260" s="162"/>
      <c r="FUH260" s="162"/>
      <c r="FUI260" s="162"/>
      <c r="FUJ260" s="162"/>
      <c r="FUK260" s="162"/>
      <c r="FUL260" s="162"/>
      <c r="FUM260" s="162"/>
      <c r="FUN260" s="162"/>
      <c r="FUO260" s="162"/>
      <c r="FUP260" s="162"/>
      <c r="FUQ260" s="162"/>
      <c r="FUR260" s="35"/>
      <c r="FUS260" s="162"/>
      <c r="FUT260" s="162"/>
      <c r="FUU260" s="162"/>
      <c r="FUV260" s="162"/>
      <c r="FUW260" s="162"/>
      <c r="FUX260" s="162"/>
      <c r="FUY260" s="162"/>
      <c r="FUZ260" s="162"/>
      <c r="FVA260" s="162"/>
      <c r="FVB260" s="162"/>
      <c r="FVC260" s="162"/>
      <c r="FVD260" s="162"/>
      <c r="FVE260" s="162"/>
      <c r="FVF260" s="162"/>
      <c r="FVG260" s="162"/>
      <c r="FVH260" s="162"/>
      <c r="FVI260" s="162"/>
      <c r="FVJ260" s="162"/>
      <c r="FVK260" s="162"/>
      <c r="FVL260" s="35"/>
      <c r="FVM260" s="162"/>
      <c r="FVN260" s="162"/>
      <c r="FVO260" s="162"/>
      <c r="FVP260" s="162"/>
      <c r="FVQ260" s="162"/>
      <c r="FVR260" s="162"/>
      <c r="FVS260" s="162"/>
      <c r="FVT260" s="162"/>
      <c r="FVU260" s="162"/>
      <c r="FVV260" s="162"/>
      <c r="FVW260" s="162"/>
      <c r="FVX260" s="162"/>
      <c r="FVY260" s="162"/>
      <c r="FVZ260" s="162"/>
      <c r="FWA260" s="162"/>
      <c r="FWB260" s="162"/>
      <c r="FWC260" s="162"/>
      <c r="FWD260" s="162"/>
      <c r="FWE260" s="162"/>
      <c r="FWF260" s="35"/>
      <c r="FWG260" s="162"/>
      <c r="FWH260" s="162"/>
      <c r="FWI260" s="162"/>
      <c r="FWJ260" s="162"/>
      <c r="FWK260" s="162"/>
      <c r="FWL260" s="162"/>
      <c r="FWM260" s="162"/>
      <c r="FWN260" s="162"/>
      <c r="FWO260" s="162"/>
      <c r="FWP260" s="162"/>
      <c r="FWQ260" s="162"/>
      <c r="FWR260" s="162"/>
      <c r="FWS260" s="162"/>
      <c r="FWT260" s="162"/>
      <c r="FWU260" s="162"/>
      <c r="FWV260" s="162"/>
      <c r="FWW260" s="162"/>
      <c r="FWX260" s="162"/>
      <c r="FWY260" s="162"/>
      <c r="FWZ260" s="35"/>
      <c r="FXA260" s="162"/>
      <c r="FXB260" s="162"/>
      <c r="FXC260" s="162"/>
      <c r="FXD260" s="162"/>
      <c r="FXE260" s="162"/>
      <c r="FXF260" s="162"/>
      <c r="FXG260" s="162"/>
      <c r="FXH260" s="162"/>
      <c r="FXI260" s="162"/>
      <c r="FXJ260" s="162"/>
      <c r="FXK260" s="162"/>
      <c r="FXL260" s="162"/>
      <c r="FXM260" s="162"/>
      <c r="FXN260" s="162"/>
      <c r="FXO260" s="162"/>
      <c r="FXP260" s="162"/>
      <c r="FXQ260" s="162"/>
      <c r="FXR260" s="162"/>
      <c r="FXS260" s="162"/>
      <c r="FXT260" s="35"/>
      <c r="FXU260" s="162"/>
      <c r="FXV260" s="162"/>
      <c r="FXW260" s="162"/>
      <c r="FXX260" s="162"/>
      <c r="FXY260" s="162"/>
      <c r="FXZ260" s="162"/>
      <c r="FYA260" s="162"/>
      <c r="FYB260" s="162"/>
      <c r="FYC260" s="162"/>
      <c r="FYD260" s="162"/>
      <c r="FYE260" s="162"/>
      <c r="FYF260" s="162"/>
      <c r="FYG260" s="162"/>
      <c r="FYH260" s="162"/>
      <c r="FYI260" s="162"/>
      <c r="FYJ260" s="162"/>
      <c r="FYK260" s="162"/>
      <c r="FYL260" s="162"/>
      <c r="FYM260" s="162"/>
      <c r="FYN260" s="35"/>
      <c r="FYO260" s="162"/>
      <c r="FYP260" s="162"/>
      <c r="FYQ260" s="162"/>
      <c r="FYR260" s="162"/>
      <c r="FYS260" s="162"/>
      <c r="FYT260" s="162"/>
      <c r="FYU260" s="162"/>
      <c r="FYV260" s="162"/>
      <c r="FYW260" s="162"/>
      <c r="FYX260" s="162"/>
      <c r="FYY260" s="162"/>
      <c r="FYZ260" s="162"/>
      <c r="FZA260" s="162"/>
      <c r="FZB260" s="162"/>
      <c r="FZC260" s="162"/>
      <c r="FZD260" s="162"/>
      <c r="FZE260" s="162"/>
      <c r="FZF260" s="162"/>
      <c r="FZG260" s="162"/>
      <c r="FZH260" s="35"/>
      <c r="FZI260" s="162"/>
      <c r="FZJ260" s="162"/>
      <c r="FZK260" s="162"/>
      <c r="FZL260" s="162"/>
      <c r="FZM260" s="162"/>
      <c r="FZN260" s="162"/>
      <c r="FZO260" s="162"/>
      <c r="FZP260" s="162"/>
      <c r="FZQ260" s="162"/>
      <c r="FZR260" s="162"/>
      <c r="FZS260" s="162"/>
      <c r="FZT260" s="162"/>
      <c r="FZU260" s="162"/>
      <c r="FZV260" s="162"/>
      <c r="FZW260" s="162"/>
      <c r="FZX260" s="162"/>
      <c r="FZY260" s="162"/>
      <c r="FZZ260" s="162"/>
      <c r="GAA260" s="162"/>
      <c r="GAB260" s="35"/>
      <c r="GAC260" s="162"/>
      <c r="GAD260" s="162"/>
      <c r="GAE260" s="162"/>
      <c r="GAF260" s="162"/>
      <c r="GAG260" s="162"/>
      <c r="GAH260" s="162"/>
      <c r="GAI260" s="162"/>
      <c r="GAJ260" s="162"/>
      <c r="GAK260" s="162"/>
      <c r="GAL260" s="162"/>
      <c r="GAM260" s="162"/>
      <c r="GAN260" s="162"/>
      <c r="GAO260" s="162"/>
      <c r="GAP260" s="162"/>
      <c r="GAQ260" s="162"/>
      <c r="GAR260" s="162"/>
      <c r="GAS260" s="162"/>
      <c r="GAT260" s="162"/>
      <c r="GAU260" s="162"/>
      <c r="GAV260" s="35"/>
      <c r="GAW260" s="162"/>
      <c r="GAX260" s="162"/>
      <c r="GAY260" s="162"/>
      <c r="GAZ260" s="162"/>
      <c r="GBA260" s="162"/>
      <c r="GBB260" s="162"/>
      <c r="GBC260" s="162"/>
      <c r="GBD260" s="162"/>
      <c r="GBE260" s="162"/>
      <c r="GBF260" s="162"/>
      <c r="GBG260" s="162"/>
      <c r="GBH260" s="162"/>
      <c r="GBI260" s="162"/>
      <c r="GBJ260" s="162"/>
      <c r="GBK260" s="162"/>
      <c r="GBL260" s="162"/>
      <c r="GBM260" s="162"/>
      <c r="GBN260" s="162"/>
      <c r="GBO260" s="162"/>
      <c r="GBP260" s="35"/>
      <c r="GBQ260" s="162"/>
      <c r="GBR260" s="162"/>
      <c r="GBS260" s="162"/>
      <c r="GBT260" s="162"/>
      <c r="GBU260" s="162"/>
      <c r="GBV260" s="162"/>
      <c r="GBW260" s="162"/>
      <c r="GBX260" s="162"/>
      <c r="GBY260" s="162"/>
      <c r="GBZ260" s="162"/>
      <c r="GCA260" s="162"/>
      <c r="GCB260" s="162"/>
      <c r="GCC260" s="162"/>
      <c r="GCD260" s="162"/>
      <c r="GCE260" s="162"/>
      <c r="GCF260" s="162"/>
      <c r="GCG260" s="162"/>
      <c r="GCH260" s="162"/>
      <c r="GCI260" s="162"/>
      <c r="GCJ260" s="35"/>
      <c r="GCK260" s="162"/>
      <c r="GCL260" s="162"/>
      <c r="GCM260" s="162"/>
      <c r="GCN260" s="162"/>
      <c r="GCO260" s="162"/>
      <c r="GCP260" s="162"/>
      <c r="GCQ260" s="162"/>
      <c r="GCR260" s="162"/>
      <c r="GCS260" s="162"/>
      <c r="GCT260" s="162"/>
      <c r="GCU260" s="162"/>
      <c r="GCV260" s="162"/>
      <c r="GCW260" s="162"/>
      <c r="GCX260" s="162"/>
      <c r="GCY260" s="162"/>
      <c r="GCZ260" s="162"/>
      <c r="GDA260" s="162"/>
      <c r="GDB260" s="162"/>
      <c r="GDC260" s="162"/>
      <c r="GDD260" s="35"/>
      <c r="GDE260" s="162"/>
      <c r="GDF260" s="162"/>
      <c r="GDG260" s="162"/>
      <c r="GDH260" s="162"/>
      <c r="GDI260" s="162"/>
      <c r="GDJ260" s="162"/>
      <c r="GDK260" s="162"/>
      <c r="GDL260" s="162"/>
      <c r="GDM260" s="162"/>
      <c r="GDN260" s="162"/>
      <c r="GDO260" s="162"/>
      <c r="GDP260" s="162"/>
      <c r="GDQ260" s="162"/>
      <c r="GDR260" s="162"/>
      <c r="GDS260" s="162"/>
      <c r="GDT260" s="162"/>
      <c r="GDU260" s="162"/>
      <c r="GDV260" s="162"/>
      <c r="GDW260" s="162"/>
      <c r="GDX260" s="35"/>
      <c r="GDY260" s="162"/>
      <c r="GDZ260" s="162"/>
      <c r="GEA260" s="162"/>
      <c r="GEB260" s="162"/>
      <c r="GEC260" s="162"/>
      <c r="GED260" s="162"/>
      <c r="GEE260" s="162"/>
      <c r="GEF260" s="162"/>
      <c r="GEG260" s="162"/>
      <c r="GEH260" s="162"/>
      <c r="GEI260" s="162"/>
      <c r="GEJ260" s="162"/>
      <c r="GEK260" s="162"/>
      <c r="GEL260" s="162"/>
      <c r="GEM260" s="162"/>
      <c r="GEN260" s="162"/>
      <c r="GEO260" s="162"/>
      <c r="GEP260" s="162"/>
      <c r="GEQ260" s="162"/>
      <c r="GER260" s="35"/>
      <c r="GES260" s="162"/>
      <c r="GET260" s="162"/>
      <c r="GEU260" s="162"/>
      <c r="GEV260" s="162"/>
      <c r="GEW260" s="162"/>
      <c r="GEX260" s="162"/>
      <c r="GEY260" s="162"/>
      <c r="GEZ260" s="162"/>
      <c r="GFA260" s="162"/>
      <c r="GFB260" s="162"/>
      <c r="GFC260" s="162"/>
      <c r="GFD260" s="162"/>
      <c r="GFE260" s="162"/>
      <c r="GFF260" s="162"/>
      <c r="GFG260" s="162"/>
      <c r="GFH260" s="162"/>
      <c r="GFI260" s="162"/>
      <c r="GFJ260" s="162"/>
      <c r="GFK260" s="162"/>
      <c r="GFL260" s="35"/>
      <c r="GFM260" s="162"/>
      <c r="GFN260" s="162"/>
      <c r="GFO260" s="162"/>
      <c r="GFP260" s="162"/>
      <c r="GFQ260" s="162"/>
      <c r="GFR260" s="162"/>
      <c r="GFS260" s="162"/>
      <c r="GFT260" s="162"/>
      <c r="GFU260" s="162"/>
      <c r="GFV260" s="162"/>
      <c r="GFW260" s="162"/>
      <c r="GFX260" s="162"/>
      <c r="GFY260" s="162"/>
      <c r="GFZ260" s="162"/>
      <c r="GGA260" s="162"/>
      <c r="GGB260" s="162"/>
      <c r="GGC260" s="162"/>
      <c r="GGD260" s="162"/>
      <c r="GGE260" s="162"/>
      <c r="GGF260" s="35"/>
      <c r="GGG260" s="162"/>
      <c r="GGH260" s="162"/>
      <c r="GGI260" s="162"/>
      <c r="GGJ260" s="162"/>
      <c r="GGK260" s="162"/>
      <c r="GGL260" s="162"/>
      <c r="GGM260" s="162"/>
      <c r="GGN260" s="162"/>
      <c r="GGO260" s="162"/>
      <c r="GGP260" s="162"/>
      <c r="GGQ260" s="162"/>
      <c r="GGR260" s="162"/>
      <c r="GGS260" s="162"/>
      <c r="GGT260" s="162"/>
      <c r="GGU260" s="162"/>
      <c r="GGV260" s="162"/>
      <c r="GGW260" s="162"/>
      <c r="GGX260" s="162"/>
      <c r="GGY260" s="162"/>
      <c r="GGZ260" s="35"/>
      <c r="GHA260" s="162"/>
      <c r="GHB260" s="162"/>
      <c r="GHC260" s="162"/>
      <c r="GHD260" s="162"/>
      <c r="GHE260" s="162"/>
      <c r="GHF260" s="162"/>
      <c r="GHG260" s="162"/>
      <c r="GHH260" s="162"/>
      <c r="GHI260" s="162"/>
      <c r="GHJ260" s="162"/>
      <c r="GHK260" s="162"/>
      <c r="GHL260" s="162"/>
      <c r="GHM260" s="162"/>
      <c r="GHN260" s="162"/>
      <c r="GHO260" s="162"/>
      <c r="GHP260" s="162"/>
      <c r="GHQ260" s="162"/>
      <c r="GHR260" s="162"/>
      <c r="GHS260" s="162"/>
      <c r="GHT260" s="35"/>
      <c r="GHU260" s="162"/>
      <c r="GHV260" s="162"/>
      <c r="GHW260" s="162"/>
      <c r="GHX260" s="162"/>
      <c r="GHY260" s="162"/>
      <c r="GHZ260" s="162"/>
      <c r="GIA260" s="162"/>
      <c r="GIB260" s="162"/>
      <c r="GIC260" s="162"/>
      <c r="GID260" s="162"/>
      <c r="GIE260" s="162"/>
      <c r="GIF260" s="162"/>
      <c r="GIG260" s="162"/>
      <c r="GIH260" s="162"/>
      <c r="GII260" s="162"/>
      <c r="GIJ260" s="162"/>
      <c r="GIK260" s="162"/>
      <c r="GIL260" s="162"/>
      <c r="GIM260" s="162"/>
      <c r="GIN260" s="35"/>
      <c r="GIO260" s="162"/>
      <c r="GIP260" s="162"/>
      <c r="GIQ260" s="162"/>
      <c r="GIR260" s="162"/>
      <c r="GIS260" s="162"/>
      <c r="GIT260" s="162"/>
      <c r="GIU260" s="162"/>
      <c r="GIV260" s="162"/>
      <c r="GIW260" s="162"/>
      <c r="GIX260" s="162"/>
      <c r="GIY260" s="162"/>
      <c r="GIZ260" s="162"/>
      <c r="GJA260" s="162"/>
      <c r="GJB260" s="162"/>
      <c r="GJC260" s="162"/>
      <c r="GJD260" s="162"/>
      <c r="GJE260" s="162"/>
      <c r="GJF260" s="162"/>
      <c r="GJG260" s="162"/>
      <c r="GJH260" s="35"/>
      <c r="GJI260" s="162"/>
      <c r="GJJ260" s="162"/>
      <c r="GJK260" s="162"/>
      <c r="GJL260" s="162"/>
      <c r="GJM260" s="162"/>
      <c r="GJN260" s="162"/>
      <c r="GJO260" s="162"/>
      <c r="GJP260" s="162"/>
      <c r="GJQ260" s="162"/>
      <c r="GJR260" s="162"/>
      <c r="GJS260" s="162"/>
      <c r="GJT260" s="162"/>
      <c r="GJU260" s="162"/>
      <c r="GJV260" s="162"/>
      <c r="GJW260" s="162"/>
      <c r="GJX260" s="162"/>
      <c r="GJY260" s="162"/>
      <c r="GJZ260" s="162"/>
      <c r="GKA260" s="162"/>
      <c r="GKB260" s="35"/>
      <c r="GKC260" s="162"/>
      <c r="GKD260" s="162"/>
      <c r="GKE260" s="162"/>
      <c r="GKF260" s="162"/>
      <c r="GKG260" s="162"/>
      <c r="GKH260" s="162"/>
      <c r="GKI260" s="162"/>
      <c r="GKJ260" s="162"/>
      <c r="GKK260" s="162"/>
      <c r="GKL260" s="162"/>
      <c r="GKM260" s="162"/>
      <c r="GKN260" s="162"/>
      <c r="GKO260" s="162"/>
      <c r="GKP260" s="162"/>
      <c r="GKQ260" s="162"/>
      <c r="GKR260" s="162"/>
      <c r="GKS260" s="162"/>
      <c r="GKT260" s="162"/>
      <c r="GKU260" s="162"/>
      <c r="GKV260" s="35"/>
      <c r="GKW260" s="162"/>
      <c r="GKX260" s="162"/>
      <c r="GKY260" s="162"/>
      <c r="GKZ260" s="162"/>
      <c r="GLA260" s="162"/>
      <c r="GLB260" s="162"/>
      <c r="GLC260" s="162"/>
      <c r="GLD260" s="162"/>
      <c r="GLE260" s="162"/>
      <c r="GLF260" s="162"/>
      <c r="GLG260" s="162"/>
      <c r="GLH260" s="162"/>
      <c r="GLI260" s="162"/>
      <c r="GLJ260" s="162"/>
      <c r="GLK260" s="162"/>
      <c r="GLL260" s="162"/>
      <c r="GLM260" s="162"/>
      <c r="GLN260" s="162"/>
      <c r="GLO260" s="162"/>
      <c r="GLP260" s="35"/>
      <c r="GLQ260" s="162"/>
      <c r="GLR260" s="162"/>
      <c r="GLS260" s="162"/>
      <c r="GLT260" s="162"/>
      <c r="GLU260" s="162"/>
      <c r="GLV260" s="162"/>
      <c r="GLW260" s="162"/>
      <c r="GLX260" s="162"/>
      <c r="GLY260" s="162"/>
      <c r="GLZ260" s="162"/>
      <c r="GMA260" s="162"/>
      <c r="GMB260" s="162"/>
      <c r="GMC260" s="162"/>
      <c r="GMD260" s="162"/>
      <c r="GME260" s="162"/>
      <c r="GMF260" s="162"/>
      <c r="GMG260" s="162"/>
      <c r="GMH260" s="162"/>
      <c r="GMI260" s="162"/>
      <c r="GMJ260" s="35"/>
      <c r="GMK260" s="162"/>
      <c r="GML260" s="162"/>
      <c r="GMM260" s="162"/>
      <c r="GMN260" s="162"/>
      <c r="GMO260" s="162"/>
      <c r="GMP260" s="162"/>
      <c r="GMQ260" s="162"/>
      <c r="GMR260" s="162"/>
      <c r="GMS260" s="162"/>
      <c r="GMT260" s="162"/>
      <c r="GMU260" s="162"/>
      <c r="GMV260" s="162"/>
      <c r="GMW260" s="162"/>
      <c r="GMX260" s="162"/>
      <c r="GMY260" s="162"/>
      <c r="GMZ260" s="162"/>
      <c r="GNA260" s="162"/>
      <c r="GNB260" s="162"/>
      <c r="GNC260" s="162"/>
      <c r="GND260" s="35"/>
      <c r="GNE260" s="162"/>
      <c r="GNF260" s="162"/>
      <c r="GNG260" s="162"/>
      <c r="GNH260" s="162"/>
      <c r="GNI260" s="162"/>
      <c r="GNJ260" s="162"/>
      <c r="GNK260" s="162"/>
      <c r="GNL260" s="162"/>
      <c r="GNM260" s="162"/>
      <c r="GNN260" s="162"/>
      <c r="GNO260" s="162"/>
      <c r="GNP260" s="162"/>
      <c r="GNQ260" s="162"/>
      <c r="GNR260" s="162"/>
      <c r="GNS260" s="162"/>
      <c r="GNT260" s="162"/>
      <c r="GNU260" s="162"/>
      <c r="GNV260" s="162"/>
      <c r="GNW260" s="162"/>
      <c r="GNX260" s="35"/>
      <c r="GNY260" s="162"/>
      <c r="GNZ260" s="162"/>
      <c r="GOA260" s="162"/>
      <c r="GOB260" s="162"/>
      <c r="GOC260" s="162"/>
      <c r="GOD260" s="162"/>
      <c r="GOE260" s="162"/>
      <c r="GOF260" s="162"/>
      <c r="GOG260" s="162"/>
      <c r="GOH260" s="162"/>
      <c r="GOI260" s="162"/>
      <c r="GOJ260" s="162"/>
      <c r="GOK260" s="162"/>
      <c r="GOL260" s="162"/>
      <c r="GOM260" s="162"/>
      <c r="GON260" s="162"/>
      <c r="GOO260" s="162"/>
      <c r="GOP260" s="162"/>
      <c r="GOQ260" s="162"/>
      <c r="GOR260" s="35"/>
      <c r="GOS260" s="162"/>
      <c r="GOT260" s="162"/>
      <c r="GOU260" s="162"/>
      <c r="GOV260" s="162"/>
      <c r="GOW260" s="162"/>
      <c r="GOX260" s="162"/>
      <c r="GOY260" s="162"/>
      <c r="GOZ260" s="162"/>
      <c r="GPA260" s="162"/>
      <c r="GPB260" s="162"/>
      <c r="GPC260" s="162"/>
      <c r="GPD260" s="162"/>
      <c r="GPE260" s="162"/>
      <c r="GPF260" s="162"/>
      <c r="GPG260" s="162"/>
      <c r="GPH260" s="162"/>
      <c r="GPI260" s="162"/>
      <c r="GPJ260" s="162"/>
      <c r="GPK260" s="162"/>
      <c r="GPL260" s="35"/>
      <c r="GPM260" s="162"/>
      <c r="GPN260" s="162"/>
      <c r="GPO260" s="162"/>
      <c r="GPP260" s="162"/>
      <c r="GPQ260" s="162"/>
      <c r="GPR260" s="162"/>
      <c r="GPS260" s="162"/>
      <c r="GPT260" s="162"/>
      <c r="GPU260" s="162"/>
      <c r="GPV260" s="162"/>
      <c r="GPW260" s="162"/>
      <c r="GPX260" s="162"/>
      <c r="GPY260" s="162"/>
      <c r="GPZ260" s="162"/>
      <c r="GQA260" s="162"/>
      <c r="GQB260" s="162"/>
      <c r="GQC260" s="162"/>
      <c r="GQD260" s="162"/>
      <c r="GQE260" s="162"/>
      <c r="GQF260" s="35"/>
      <c r="GQG260" s="162"/>
      <c r="GQH260" s="162"/>
      <c r="GQI260" s="162"/>
      <c r="GQJ260" s="162"/>
      <c r="GQK260" s="162"/>
      <c r="GQL260" s="162"/>
      <c r="GQM260" s="162"/>
      <c r="GQN260" s="162"/>
      <c r="GQO260" s="162"/>
      <c r="GQP260" s="162"/>
      <c r="GQQ260" s="162"/>
      <c r="GQR260" s="162"/>
      <c r="GQS260" s="162"/>
      <c r="GQT260" s="162"/>
      <c r="GQU260" s="162"/>
      <c r="GQV260" s="162"/>
      <c r="GQW260" s="162"/>
      <c r="GQX260" s="162"/>
      <c r="GQY260" s="162"/>
      <c r="GQZ260" s="35"/>
      <c r="GRA260" s="162"/>
      <c r="GRB260" s="162"/>
      <c r="GRC260" s="162"/>
      <c r="GRD260" s="162"/>
      <c r="GRE260" s="162"/>
      <c r="GRF260" s="162"/>
      <c r="GRG260" s="162"/>
      <c r="GRH260" s="162"/>
      <c r="GRI260" s="162"/>
      <c r="GRJ260" s="162"/>
      <c r="GRK260" s="162"/>
      <c r="GRL260" s="162"/>
      <c r="GRM260" s="162"/>
      <c r="GRN260" s="162"/>
      <c r="GRO260" s="162"/>
      <c r="GRP260" s="162"/>
      <c r="GRQ260" s="162"/>
      <c r="GRR260" s="162"/>
      <c r="GRS260" s="162"/>
      <c r="GRT260" s="35"/>
      <c r="GRU260" s="162"/>
      <c r="GRV260" s="162"/>
      <c r="GRW260" s="162"/>
      <c r="GRX260" s="162"/>
      <c r="GRY260" s="162"/>
      <c r="GRZ260" s="162"/>
      <c r="GSA260" s="162"/>
      <c r="GSB260" s="162"/>
      <c r="GSC260" s="162"/>
      <c r="GSD260" s="162"/>
      <c r="GSE260" s="162"/>
      <c r="GSF260" s="162"/>
      <c r="GSG260" s="162"/>
      <c r="GSH260" s="162"/>
      <c r="GSI260" s="162"/>
      <c r="GSJ260" s="162"/>
      <c r="GSK260" s="162"/>
      <c r="GSL260" s="162"/>
      <c r="GSM260" s="162"/>
      <c r="GSN260" s="35"/>
      <c r="GSO260" s="162"/>
      <c r="GSP260" s="162"/>
      <c r="GSQ260" s="162"/>
      <c r="GSR260" s="162"/>
      <c r="GSS260" s="162"/>
      <c r="GST260" s="162"/>
      <c r="GSU260" s="162"/>
      <c r="GSV260" s="162"/>
      <c r="GSW260" s="162"/>
      <c r="GSX260" s="162"/>
      <c r="GSY260" s="162"/>
      <c r="GSZ260" s="162"/>
      <c r="GTA260" s="162"/>
      <c r="GTB260" s="162"/>
      <c r="GTC260" s="162"/>
      <c r="GTD260" s="162"/>
      <c r="GTE260" s="162"/>
      <c r="GTF260" s="162"/>
      <c r="GTG260" s="162"/>
      <c r="GTH260" s="35"/>
      <c r="GTI260" s="162"/>
      <c r="GTJ260" s="162"/>
      <c r="GTK260" s="162"/>
      <c r="GTL260" s="162"/>
      <c r="GTM260" s="162"/>
      <c r="GTN260" s="162"/>
      <c r="GTO260" s="162"/>
      <c r="GTP260" s="162"/>
      <c r="GTQ260" s="162"/>
      <c r="GTR260" s="162"/>
      <c r="GTS260" s="162"/>
      <c r="GTT260" s="162"/>
      <c r="GTU260" s="162"/>
      <c r="GTV260" s="162"/>
      <c r="GTW260" s="162"/>
      <c r="GTX260" s="162"/>
      <c r="GTY260" s="162"/>
      <c r="GTZ260" s="162"/>
      <c r="GUA260" s="162"/>
      <c r="GUB260" s="35"/>
      <c r="GUC260" s="162"/>
      <c r="GUD260" s="162"/>
      <c r="GUE260" s="162"/>
      <c r="GUF260" s="162"/>
      <c r="GUG260" s="162"/>
      <c r="GUH260" s="162"/>
      <c r="GUI260" s="162"/>
      <c r="GUJ260" s="162"/>
      <c r="GUK260" s="162"/>
      <c r="GUL260" s="162"/>
      <c r="GUM260" s="162"/>
      <c r="GUN260" s="162"/>
      <c r="GUO260" s="162"/>
      <c r="GUP260" s="162"/>
      <c r="GUQ260" s="162"/>
      <c r="GUR260" s="162"/>
      <c r="GUS260" s="162"/>
      <c r="GUT260" s="162"/>
      <c r="GUU260" s="162"/>
      <c r="GUV260" s="35"/>
      <c r="GUW260" s="162"/>
      <c r="GUX260" s="162"/>
      <c r="GUY260" s="162"/>
      <c r="GUZ260" s="162"/>
      <c r="GVA260" s="162"/>
      <c r="GVB260" s="162"/>
      <c r="GVC260" s="162"/>
      <c r="GVD260" s="162"/>
      <c r="GVE260" s="162"/>
      <c r="GVF260" s="162"/>
      <c r="GVG260" s="162"/>
      <c r="GVH260" s="162"/>
      <c r="GVI260" s="162"/>
      <c r="GVJ260" s="162"/>
      <c r="GVK260" s="162"/>
      <c r="GVL260" s="162"/>
      <c r="GVM260" s="162"/>
      <c r="GVN260" s="162"/>
      <c r="GVO260" s="162"/>
      <c r="GVP260" s="35"/>
      <c r="GVQ260" s="162"/>
      <c r="GVR260" s="162"/>
      <c r="GVS260" s="162"/>
      <c r="GVT260" s="162"/>
      <c r="GVU260" s="162"/>
      <c r="GVV260" s="162"/>
      <c r="GVW260" s="162"/>
      <c r="GVX260" s="162"/>
      <c r="GVY260" s="162"/>
      <c r="GVZ260" s="162"/>
      <c r="GWA260" s="162"/>
      <c r="GWB260" s="162"/>
      <c r="GWC260" s="162"/>
      <c r="GWD260" s="162"/>
      <c r="GWE260" s="162"/>
      <c r="GWF260" s="162"/>
      <c r="GWG260" s="162"/>
      <c r="GWH260" s="162"/>
      <c r="GWI260" s="162"/>
      <c r="GWJ260" s="35"/>
      <c r="GWK260" s="162"/>
      <c r="GWL260" s="162"/>
      <c r="GWM260" s="162"/>
      <c r="GWN260" s="162"/>
      <c r="GWO260" s="162"/>
      <c r="GWP260" s="162"/>
      <c r="GWQ260" s="162"/>
      <c r="GWR260" s="162"/>
      <c r="GWS260" s="162"/>
      <c r="GWT260" s="162"/>
      <c r="GWU260" s="162"/>
      <c r="GWV260" s="162"/>
      <c r="GWW260" s="162"/>
      <c r="GWX260" s="162"/>
      <c r="GWY260" s="162"/>
      <c r="GWZ260" s="162"/>
      <c r="GXA260" s="162"/>
      <c r="GXB260" s="162"/>
      <c r="GXC260" s="162"/>
      <c r="GXD260" s="35"/>
      <c r="GXE260" s="162"/>
      <c r="GXF260" s="162"/>
      <c r="GXG260" s="162"/>
      <c r="GXH260" s="162"/>
      <c r="GXI260" s="162"/>
      <c r="GXJ260" s="162"/>
      <c r="GXK260" s="162"/>
      <c r="GXL260" s="162"/>
      <c r="GXM260" s="162"/>
      <c r="GXN260" s="162"/>
      <c r="GXO260" s="162"/>
      <c r="GXP260" s="162"/>
      <c r="GXQ260" s="162"/>
      <c r="GXR260" s="162"/>
      <c r="GXS260" s="162"/>
      <c r="GXT260" s="162"/>
      <c r="GXU260" s="162"/>
      <c r="GXV260" s="162"/>
      <c r="GXW260" s="162"/>
      <c r="GXX260" s="35"/>
      <c r="GXY260" s="162"/>
      <c r="GXZ260" s="162"/>
      <c r="GYA260" s="162"/>
      <c r="GYB260" s="162"/>
      <c r="GYC260" s="162"/>
      <c r="GYD260" s="162"/>
      <c r="GYE260" s="162"/>
      <c r="GYF260" s="162"/>
      <c r="GYG260" s="162"/>
      <c r="GYH260" s="162"/>
      <c r="GYI260" s="162"/>
      <c r="GYJ260" s="162"/>
      <c r="GYK260" s="162"/>
      <c r="GYL260" s="162"/>
      <c r="GYM260" s="162"/>
      <c r="GYN260" s="162"/>
      <c r="GYO260" s="162"/>
      <c r="GYP260" s="162"/>
      <c r="GYQ260" s="162"/>
      <c r="GYR260" s="35"/>
      <c r="GYS260" s="162"/>
      <c r="GYT260" s="162"/>
      <c r="GYU260" s="162"/>
      <c r="GYV260" s="162"/>
      <c r="GYW260" s="162"/>
      <c r="GYX260" s="162"/>
      <c r="GYY260" s="162"/>
      <c r="GYZ260" s="162"/>
      <c r="GZA260" s="162"/>
      <c r="GZB260" s="162"/>
      <c r="GZC260" s="162"/>
      <c r="GZD260" s="162"/>
      <c r="GZE260" s="162"/>
      <c r="GZF260" s="162"/>
      <c r="GZG260" s="162"/>
      <c r="GZH260" s="162"/>
      <c r="GZI260" s="162"/>
      <c r="GZJ260" s="162"/>
      <c r="GZK260" s="162"/>
      <c r="GZL260" s="35"/>
      <c r="GZM260" s="162"/>
      <c r="GZN260" s="162"/>
      <c r="GZO260" s="162"/>
      <c r="GZP260" s="162"/>
      <c r="GZQ260" s="162"/>
      <c r="GZR260" s="162"/>
      <c r="GZS260" s="162"/>
      <c r="GZT260" s="162"/>
      <c r="GZU260" s="162"/>
      <c r="GZV260" s="162"/>
      <c r="GZW260" s="162"/>
      <c r="GZX260" s="162"/>
      <c r="GZY260" s="162"/>
      <c r="GZZ260" s="162"/>
      <c r="HAA260" s="162"/>
      <c r="HAB260" s="162"/>
      <c r="HAC260" s="162"/>
      <c r="HAD260" s="162"/>
      <c r="HAE260" s="162"/>
      <c r="HAF260" s="35"/>
      <c r="HAG260" s="162"/>
      <c r="HAH260" s="162"/>
      <c r="HAI260" s="162"/>
      <c r="HAJ260" s="162"/>
      <c r="HAK260" s="162"/>
      <c r="HAL260" s="162"/>
      <c r="HAM260" s="162"/>
      <c r="HAN260" s="162"/>
      <c r="HAO260" s="162"/>
      <c r="HAP260" s="162"/>
      <c r="HAQ260" s="162"/>
      <c r="HAR260" s="162"/>
      <c r="HAS260" s="162"/>
      <c r="HAT260" s="162"/>
      <c r="HAU260" s="162"/>
      <c r="HAV260" s="162"/>
      <c r="HAW260" s="162"/>
      <c r="HAX260" s="162"/>
      <c r="HAY260" s="162"/>
      <c r="HAZ260" s="35"/>
      <c r="HBA260" s="162"/>
      <c r="HBB260" s="162"/>
      <c r="HBC260" s="162"/>
      <c r="HBD260" s="162"/>
      <c r="HBE260" s="162"/>
      <c r="HBF260" s="162"/>
      <c r="HBG260" s="162"/>
      <c r="HBH260" s="162"/>
      <c r="HBI260" s="162"/>
      <c r="HBJ260" s="162"/>
      <c r="HBK260" s="162"/>
      <c r="HBL260" s="162"/>
      <c r="HBM260" s="162"/>
      <c r="HBN260" s="162"/>
      <c r="HBO260" s="162"/>
      <c r="HBP260" s="162"/>
      <c r="HBQ260" s="162"/>
      <c r="HBR260" s="162"/>
      <c r="HBS260" s="162"/>
      <c r="HBT260" s="35"/>
      <c r="HBU260" s="162"/>
      <c r="HBV260" s="162"/>
      <c r="HBW260" s="162"/>
      <c r="HBX260" s="162"/>
      <c r="HBY260" s="162"/>
      <c r="HBZ260" s="162"/>
      <c r="HCA260" s="162"/>
      <c r="HCB260" s="162"/>
      <c r="HCC260" s="162"/>
      <c r="HCD260" s="162"/>
      <c r="HCE260" s="162"/>
      <c r="HCF260" s="162"/>
      <c r="HCG260" s="162"/>
      <c r="HCH260" s="162"/>
      <c r="HCI260" s="162"/>
      <c r="HCJ260" s="162"/>
      <c r="HCK260" s="162"/>
      <c r="HCL260" s="162"/>
      <c r="HCM260" s="162"/>
      <c r="HCN260" s="35"/>
      <c r="HCO260" s="162"/>
      <c r="HCP260" s="162"/>
      <c r="HCQ260" s="162"/>
      <c r="HCR260" s="162"/>
      <c r="HCS260" s="162"/>
      <c r="HCT260" s="162"/>
      <c r="HCU260" s="162"/>
      <c r="HCV260" s="162"/>
      <c r="HCW260" s="162"/>
      <c r="HCX260" s="162"/>
      <c r="HCY260" s="162"/>
      <c r="HCZ260" s="162"/>
      <c r="HDA260" s="162"/>
      <c r="HDB260" s="162"/>
      <c r="HDC260" s="162"/>
      <c r="HDD260" s="162"/>
      <c r="HDE260" s="162"/>
      <c r="HDF260" s="162"/>
      <c r="HDG260" s="162"/>
      <c r="HDH260" s="35"/>
      <c r="HDI260" s="162"/>
      <c r="HDJ260" s="162"/>
      <c r="HDK260" s="162"/>
      <c r="HDL260" s="162"/>
      <c r="HDM260" s="162"/>
      <c r="HDN260" s="162"/>
      <c r="HDO260" s="162"/>
      <c r="HDP260" s="162"/>
      <c r="HDQ260" s="162"/>
      <c r="HDR260" s="162"/>
      <c r="HDS260" s="162"/>
      <c r="HDT260" s="162"/>
      <c r="HDU260" s="162"/>
      <c r="HDV260" s="162"/>
      <c r="HDW260" s="162"/>
      <c r="HDX260" s="162"/>
      <c r="HDY260" s="162"/>
      <c r="HDZ260" s="162"/>
      <c r="HEA260" s="162"/>
      <c r="HEB260" s="35"/>
      <c r="HEC260" s="162"/>
      <c r="HED260" s="162"/>
      <c r="HEE260" s="162"/>
      <c r="HEF260" s="162"/>
      <c r="HEG260" s="162"/>
      <c r="HEH260" s="162"/>
      <c r="HEI260" s="162"/>
      <c r="HEJ260" s="162"/>
      <c r="HEK260" s="162"/>
      <c r="HEL260" s="162"/>
      <c r="HEM260" s="162"/>
      <c r="HEN260" s="162"/>
      <c r="HEO260" s="162"/>
      <c r="HEP260" s="162"/>
      <c r="HEQ260" s="162"/>
      <c r="HER260" s="162"/>
      <c r="HES260" s="162"/>
      <c r="HET260" s="162"/>
      <c r="HEU260" s="162"/>
      <c r="HEV260" s="35"/>
      <c r="HEW260" s="162"/>
      <c r="HEX260" s="162"/>
      <c r="HEY260" s="162"/>
      <c r="HEZ260" s="162"/>
      <c r="HFA260" s="162"/>
      <c r="HFB260" s="162"/>
      <c r="HFC260" s="162"/>
      <c r="HFD260" s="162"/>
      <c r="HFE260" s="162"/>
      <c r="HFF260" s="162"/>
      <c r="HFG260" s="162"/>
      <c r="HFH260" s="162"/>
      <c r="HFI260" s="162"/>
      <c r="HFJ260" s="162"/>
      <c r="HFK260" s="162"/>
      <c r="HFL260" s="162"/>
      <c r="HFM260" s="162"/>
      <c r="HFN260" s="162"/>
      <c r="HFO260" s="162"/>
      <c r="HFP260" s="35"/>
      <c r="HFQ260" s="162"/>
      <c r="HFR260" s="162"/>
      <c r="HFS260" s="162"/>
      <c r="HFT260" s="162"/>
      <c r="HFU260" s="162"/>
      <c r="HFV260" s="162"/>
      <c r="HFW260" s="162"/>
      <c r="HFX260" s="162"/>
      <c r="HFY260" s="162"/>
      <c r="HFZ260" s="162"/>
      <c r="HGA260" s="162"/>
      <c r="HGB260" s="162"/>
      <c r="HGC260" s="162"/>
      <c r="HGD260" s="162"/>
      <c r="HGE260" s="162"/>
      <c r="HGF260" s="162"/>
      <c r="HGG260" s="162"/>
      <c r="HGH260" s="162"/>
      <c r="HGI260" s="162"/>
      <c r="HGJ260" s="35"/>
      <c r="HGK260" s="162"/>
      <c r="HGL260" s="162"/>
      <c r="HGM260" s="162"/>
      <c r="HGN260" s="162"/>
      <c r="HGO260" s="162"/>
      <c r="HGP260" s="162"/>
      <c r="HGQ260" s="162"/>
      <c r="HGR260" s="162"/>
      <c r="HGS260" s="162"/>
      <c r="HGT260" s="162"/>
      <c r="HGU260" s="162"/>
      <c r="HGV260" s="162"/>
      <c r="HGW260" s="162"/>
      <c r="HGX260" s="162"/>
      <c r="HGY260" s="162"/>
      <c r="HGZ260" s="162"/>
      <c r="HHA260" s="162"/>
      <c r="HHB260" s="162"/>
      <c r="HHC260" s="162"/>
      <c r="HHD260" s="35"/>
      <c r="HHE260" s="162"/>
      <c r="HHF260" s="162"/>
      <c r="HHG260" s="162"/>
      <c r="HHH260" s="162"/>
      <c r="HHI260" s="162"/>
      <c r="HHJ260" s="162"/>
      <c r="HHK260" s="162"/>
      <c r="HHL260" s="162"/>
      <c r="HHM260" s="162"/>
      <c r="HHN260" s="162"/>
      <c r="HHO260" s="162"/>
      <c r="HHP260" s="162"/>
      <c r="HHQ260" s="162"/>
      <c r="HHR260" s="162"/>
      <c r="HHS260" s="162"/>
      <c r="HHT260" s="162"/>
      <c r="HHU260" s="162"/>
      <c r="HHV260" s="162"/>
      <c r="HHW260" s="162"/>
      <c r="HHX260" s="35"/>
      <c r="HHY260" s="162"/>
      <c r="HHZ260" s="162"/>
      <c r="HIA260" s="162"/>
      <c r="HIB260" s="162"/>
      <c r="HIC260" s="162"/>
      <c r="HID260" s="162"/>
      <c r="HIE260" s="162"/>
      <c r="HIF260" s="162"/>
      <c r="HIG260" s="162"/>
      <c r="HIH260" s="162"/>
      <c r="HII260" s="162"/>
      <c r="HIJ260" s="162"/>
      <c r="HIK260" s="162"/>
      <c r="HIL260" s="162"/>
      <c r="HIM260" s="162"/>
      <c r="HIN260" s="162"/>
      <c r="HIO260" s="162"/>
      <c r="HIP260" s="162"/>
      <c r="HIQ260" s="162"/>
      <c r="HIR260" s="35"/>
      <c r="HIS260" s="162"/>
      <c r="HIT260" s="162"/>
      <c r="HIU260" s="162"/>
      <c r="HIV260" s="162"/>
      <c r="HIW260" s="162"/>
      <c r="HIX260" s="162"/>
      <c r="HIY260" s="162"/>
      <c r="HIZ260" s="162"/>
      <c r="HJA260" s="162"/>
      <c r="HJB260" s="162"/>
      <c r="HJC260" s="162"/>
      <c r="HJD260" s="162"/>
      <c r="HJE260" s="162"/>
      <c r="HJF260" s="162"/>
      <c r="HJG260" s="162"/>
      <c r="HJH260" s="162"/>
      <c r="HJI260" s="162"/>
      <c r="HJJ260" s="162"/>
      <c r="HJK260" s="162"/>
      <c r="HJL260" s="35"/>
      <c r="HJM260" s="162"/>
      <c r="HJN260" s="162"/>
      <c r="HJO260" s="162"/>
      <c r="HJP260" s="162"/>
      <c r="HJQ260" s="162"/>
      <c r="HJR260" s="162"/>
      <c r="HJS260" s="162"/>
      <c r="HJT260" s="162"/>
      <c r="HJU260" s="162"/>
      <c r="HJV260" s="162"/>
      <c r="HJW260" s="162"/>
      <c r="HJX260" s="162"/>
      <c r="HJY260" s="162"/>
      <c r="HJZ260" s="162"/>
      <c r="HKA260" s="162"/>
      <c r="HKB260" s="162"/>
      <c r="HKC260" s="162"/>
      <c r="HKD260" s="162"/>
      <c r="HKE260" s="162"/>
      <c r="HKF260" s="35"/>
      <c r="HKG260" s="162"/>
      <c r="HKH260" s="162"/>
      <c r="HKI260" s="162"/>
      <c r="HKJ260" s="162"/>
      <c r="HKK260" s="162"/>
      <c r="HKL260" s="162"/>
      <c r="HKM260" s="162"/>
      <c r="HKN260" s="162"/>
      <c r="HKO260" s="162"/>
      <c r="HKP260" s="162"/>
      <c r="HKQ260" s="162"/>
      <c r="HKR260" s="162"/>
      <c r="HKS260" s="162"/>
      <c r="HKT260" s="162"/>
      <c r="HKU260" s="162"/>
      <c r="HKV260" s="162"/>
      <c r="HKW260" s="162"/>
      <c r="HKX260" s="162"/>
      <c r="HKY260" s="162"/>
      <c r="HKZ260" s="35"/>
      <c r="HLA260" s="162"/>
      <c r="HLB260" s="162"/>
      <c r="HLC260" s="162"/>
      <c r="HLD260" s="162"/>
      <c r="HLE260" s="162"/>
      <c r="HLF260" s="162"/>
      <c r="HLG260" s="162"/>
      <c r="HLH260" s="162"/>
      <c r="HLI260" s="162"/>
      <c r="HLJ260" s="162"/>
      <c r="HLK260" s="162"/>
      <c r="HLL260" s="162"/>
      <c r="HLM260" s="162"/>
      <c r="HLN260" s="162"/>
      <c r="HLO260" s="162"/>
      <c r="HLP260" s="162"/>
      <c r="HLQ260" s="162"/>
      <c r="HLR260" s="162"/>
      <c r="HLS260" s="162"/>
      <c r="HLT260" s="35"/>
      <c r="HLU260" s="162"/>
      <c r="HLV260" s="162"/>
      <c r="HLW260" s="162"/>
      <c r="HLX260" s="162"/>
      <c r="HLY260" s="162"/>
      <c r="HLZ260" s="162"/>
      <c r="HMA260" s="162"/>
      <c r="HMB260" s="162"/>
      <c r="HMC260" s="162"/>
      <c r="HMD260" s="162"/>
      <c r="HME260" s="162"/>
      <c r="HMF260" s="162"/>
      <c r="HMG260" s="162"/>
      <c r="HMH260" s="162"/>
      <c r="HMI260" s="162"/>
      <c r="HMJ260" s="162"/>
      <c r="HMK260" s="162"/>
      <c r="HML260" s="162"/>
      <c r="HMM260" s="162"/>
      <c r="HMN260" s="35"/>
      <c r="HMO260" s="162"/>
      <c r="HMP260" s="162"/>
      <c r="HMQ260" s="162"/>
      <c r="HMR260" s="162"/>
      <c r="HMS260" s="162"/>
      <c r="HMT260" s="162"/>
      <c r="HMU260" s="162"/>
      <c r="HMV260" s="162"/>
      <c r="HMW260" s="162"/>
      <c r="HMX260" s="162"/>
      <c r="HMY260" s="162"/>
      <c r="HMZ260" s="162"/>
      <c r="HNA260" s="162"/>
      <c r="HNB260" s="162"/>
      <c r="HNC260" s="162"/>
      <c r="HND260" s="162"/>
      <c r="HNE260" s="162"/>
      <c r="HNF260" s="162"/>
      <c r="HNG260" s="162"/>
      <c r="HNH260" s="35"/>
      <c r="HNI260" s="162"/>
      <c r="HNJ260" s="162"/>
      <c r="HNK260" s="162"/>
      <c r="HNL260" s="162"/>
      <c r="HNM260" s="162"/>
      <c r="HNN260" s="162"/>
      <c r="HNO260" s="162"/>
      <c r="HNP260" s="162"/>
      <c r="HNQ260" s="162"/>
      <c r="HNR260" s="162"/>
      <c r="HNS260" s="162"/>
      <c r="HNT260" s="162"/>
      <c r="HNU260" s="162"/>
      <c r="HNV260" s="162"/>
      <c r="HNW260" s="162"/>
      <c r="HNX260" s="162"/>
      <c r="HNY260" s="162"/>
      <c r="HNZ260" s="162"/>
      <c r="HOA260" s="162"/>
      <c r="HOB260" s="35"/>
      <c r="HOC260" s="162"/>
      <c r="HOD260" s="162"/>
      <c r="HOE260" s="162"/>
      <c r="HOF260" s="162"/>
      <c r="HOG260" s="162"/>
      <c r="HOH260" s="162"/>
      <c r="HOI260" s="162"/>
      <c r="HOJ260" s="162"/>
      <c r="HOK260" s="162"/>
      <c r="HOL260" s="162"/>
      <c r="HOM260" s="162"/>
      <c r="HON260" s="162"/>
      <c r="HOO260" s="162"/>
      <c r="HOP260" s="162"/>
      <c r="HOQ260" s="162"/>
      <c r="HOR260" s="162"/>
      <c r="HOS260" s="162"/>
      <c r="HOT260" s="162"/>
      <c r="HOU260" s="162"/>
      <c r="HOV260" s="35"/>
      <c r="HOW260" s="162"/>
      <c r="HOX260" s="162"/>
      <c r="HOY260" s="162"/>
      <c r="HOZ260" s="162"/>
      <c r="HPA260" s="162"/>
      <c r="HPB260" s="162"/>
      <c r="HPC260" s="162"/>
      <c r="HPD260" s="162"/>
      <c r="HPE260" s="162"/>
      <c r="HPF260" s="162"/>
      <c r="HPG260" s="162"/>
      <c r="HPH260" s="162"/>
      <c r="HPI260" s="162"/>
      <c r="HPJ260" s="162"/>
      <c r="HPK260" s="162"/>
      <c r="HPL260" s="162"/>
      <c r="HPM260" s="162"/>
      <c r="HPN260" s="162"/>
      <c r="HPO260" s="162"/>
      <c r="HPP260" s="35"/>
      <c r="HPQ260" s="162"/>
      <c r="HPR260" s="162"/>
      <c r="HPS260" s="162"/>
      <c r="HPT260" s="162"/>
      <c r="HPU260" s="162"/>
      <c r="HPV260" s="162"/>
      <c r="HPW260" s="162"/>
      <c r="HPX260" s="162"/>
      <c r="HPY260" s="162"/>
      <c r="HPZ260" s="162"/>
      <c r="HQA260" s="162"/>
      <c r="HQB260" s="162"/>
      <c r="HQC260" s="162"/>
      <c r="HQD260" s="162"/>
      <c r="HQE260" s="162"/>
      <c r="HQF260" s="162"/>
      <c r="HQG260" s="162"/>
      <c r="HQH260" s="162"/>
      <c r="HQI260" s="162"/>
      <c r="HQJ260" s="35"/>
      <c r="HQK260" s="162"/>
      <c r="HQL260" s="162"/>
      <c r="HQM260" s="162"/>
      <c r="HQN260" s="162"/>
      <c r="HQO260" s="162"/>
      <c r="HQP260" s="162"/>
      <c r="HQQ260" s="162"/>
      <c r="HQR260" s="162"/>
      <c r="HQS260" s="162"/>
      <c r="HQT260" s="162"/>
      <c r="HQU260" s="162"/>
      <c r="HQV260" s="162"/>
      <c r="HQW260" s="162"/>
      <c r="HQX260" s="162"/>
      <c r="HQY260" s="162"/>
      <c r="HQZ260" s="162"/>
      <c r="HRA260" s="162"/>
      <c r="HRB260" s="162"/>
      <c r="HRC260" s="162"/>
      <c r="HRD260" s="35"/>
      <c r="HRE260" s="162"/>
      <c r="HRF260" s="162"/>
      <c r="HRG260" s="162"/>
      <c r="HRH260" s="162"/>
      <c r="HRI260" s="162"/>
      <c r="HRJ260" s="162"/>
      <c r="HRK260" s="162"/>
      <c r="HRL260" s="162"/>
      <c r="HRM260" s="162"/>
      <c r="HRN260" s="162"/>
      <c r="HRO260" s="162"/>
      <c r="HRP260" s="162"/>
      <c r="HRQ260" s="162"/>
      <c r="HRR260" s="162"/>
      <c r="HRS260" s="162"/>
      <c r="HRT260" s="162"/>
      <c r="HRU260" s="162"/>
      <c r="HRV260" s="162"/>
      <c r="HRW260" s="162"/>
      <c r="HRX260" s="35"/>
      <c r="HRY260" s="162"/>
      <c r="HRZ260" s="162"/>
      <c r="HSA260" s="162"/>
      <c r="HSB260" s="162"/>
      <c r="HSC260" s="162"/>
      <c r="HSD260" s="162"/>
      <c r="HSE260" s="162"/>
      <c r="HSF260" s="162"/>
      <c r="HSG260" s="162"/>
      <c r="HSH260" s="162"/>
      <c r="HSI260" s="162"/>
      <c r="HSJ260" s="162"/>
      <c r="HSK260" s="162"/>
      <c r="HSL260" s="162"/>
      <c r="HSM260" s="162"/>
      <c r="HSN260" s="162"/>
      <c r="HSO260" s="162"/>
      <c r="HSP260" s="162"/>
      <c r="HSQ260" s="162"/>
      <c r="HSR260" s="35"/>
      <c r="HSS260" s="162"/>
      <c r="HST260" s="162"/>
      <c r="HSU260" s="162"/>
      <c r="HSV260" s="162"/>
      <c r="HSW260" s="162"/>
      <c r="HSX260" s="162"/>
      <c r="HSY260" s="162"/>
      <c r="HSZ260" s="162"/>
      <c r="HTA260" s="162"/>
      <c r="HTB260" s="162"/>
      <c r="HTC260" s="162"/>
      <c r="HTD260" s="162"/>
      <c r="HTE260" s="162"/>
      <c r="HTF260" s="162"/>
      <c r="HTG260" s="162"/>
      <c r="HTH260" s="162"/>
      <c r="HTI260" s="162"/>
      <c r="HTJ260" s="162"/>
      <c r="HTK260" s="162"/>
      <c r="HTL260" s="35"/>
      <c r="HTM260" s="162"/>
      <c r="HTN260" s="162"/>
      <c r="HTO260" s="162"/>
      <c r="HTP260" s="162"/>
      <c r="HTQ260" s="162"/>
      <c r="HTR260" s="162"/>
      <c r="HTS260" s="162"/>
      <c r="HTT260" s="162"/>
      <c r="HTU260" s="162"/>
      <c r="HTV260" s="162"/>
      <c r="HTW260" s="162"/>
      <c r="HTX260" s="162"/>
      <c r="HTY260" s="162"/>
      <c r="HTZ260" s="162"/>
      <c r="HUA260" s="162"/>
      <c r="HUB260" s="162"/>
      <c r="HUC260" s="162"/>
      <c r="HUD260" s="162"/>
      <c r="HUE260" s="162"/>
      <c r="HUF260" s="35"/>
      <c r="HUG260" s="162"/>
      <c r="HUH260" s="162"/>
      <c r="HUI260" s="162"/>
      <c r="HUJ260" s="162"/>
      <c r="HUK260" s="162"/>
      <c r="HUL260" s="162"/>
      <c r="HUM260" s="162"/>
      <c r="HUN260" s="162"/>
      <c r="HUO260" s="162"/>
      <c r="HUP260" s="162"/>
      <c r="HUQ260" s="162"/>
      <c r="HUR260" s="162"/>
      <c r="HUS260" s="162"/>
      <c r="HUT260" s="162"/>
      <c r="HUU260" s="162"/>
      <c r="HUV260" s="162"/>
      <c r="HUW260" s="162"/>
      <c r="HUX260" s="162"/>
      <c r="HUY260" s="162"/>
      <c r="HUZ260" s="35"/>
      <c r="HVA260" s="162"/>
      <c r="HVB260" s="162"/>
      <c r="HVC260" s="162"/>
      <c r="HVD260" s="162"/>
      <c r="HVE260" s="162"/>
      <c r="HVF260" s="162"/>
      <c r="HVG260" s="162"/>
      <c r="HVH260" s="162"/>
      <c r="HVI260" s="162"/>
      <c r="HVJ260" s="162"/>
      <c r="HVK260" s="162"/>
      <c r="HVL260" s="162"/>
      <c r="HVM260" s="162"/>
      <c r="HVN260" s="162"/>
      <c r="HVO260" s="162"/>
      <c r="HVP260" s="162"/>
      <c r="HVQ260" s="162"/>
      <c r="HVR260" s="162"/>
      <c r="HVS260" s="162"/>
      <c r="HVT260" s="35"/>
      <c r="HVU260" s="162"/>
      <c r="HVV260" s="162"/>
      <c r="HVW260" s="162"/>
      <c r="HVX260" s="162"/>
      <c r="HVY260" s="162"/>
      <c r="HVZ260" s="162"/>
      <c r="HWA260" s="162"/>
      <c r="HWB260" s="162"/>
      <c r="HWC260" s="162"/>
      <c r="HWD260" s="162"/>
      <c r="HWE260" s="162"/>
      <c r="HWF260" s="162"/>
      <c r="HWG260" s="162"/>
      <c r="HWH260" s="162"/>
      <c r="HWI260" s="162"/>
      <c r="HWJ260" s="162"/>
      <c r="HWK260" s="162"/>
      <c r="HWL260" s="162"/>
      <c r="HWM260" s="162"/>
      <c r="HWN260" s="35"/>
      <c r="HWO260" s="162"/>
      <c r="HWP260" s="162"/>
      <c r="HWQ260" s="162"/>
      <c r="HWR260" s="162"/>
      <c r="HWS260" s="162"/>
      <c r="HWT260" s="162"/>
      <c r="HWU260" s="162"/>
      <c r="HWV260" s="162"/>
      <c r="HWW260" s="162"/>
      <c r="HWX260" s="162"/>
      <c r="HWY260" s="162"/>
      <c r="HWZ260" s="162"/>
      <c r="HXA260" s="162"/>
      <c r="HXB260" s="162"/>
      <c r="HXC260" s="162"/>
      <c r="HXD260" s="162"/>
      <c r="HXE260" s="162"/>
      <c r="HXF260" s="162"/>
      <c r="HXG260" s="162"/>
      <c r="HXH260" s="35"/>
      <c r="HXI260" s="162"/>
      <c r="HXJ260" s="162"/>
      <c r="HXK260" s="162"/>
      <c r="HXL260" s="162"/>
      <c r="HXM260" s="162"/>
      <c r="HXN260" s="162"/>
      <c r="HXO260" s="162"/>
      <c r="HXP260" s="162"/>
      <c r="HXQ260" s="162"/>
      <c r="HXR260" s="162"/>
      <c r="HXS260" s="162"/>
      <c r="HXT260" s="162"/>
      <c r="HXU260" s="162"/>
      <c r="HXV260" s="162"/>
      <c r="HXW260" s="162"/>
      <c r="HXX260" s="162"/>
      <c r="HXY260" s="162"/>
      <c r="HXZ260" s="162"/>
      <c r="HYA260" s="162"/>
      <c r="HYB260" s="35"/>
      <c r="HYC260" s="162"/>
      <c r="HYD260" s="162"/>
      <c r="HYE260" s="162"/>
      <c r="HYF260" s="162"/>
      <c r="HYG260" s="162"/>
      <c r="HYH260" s="162"/>
      <c r="HYI260" s="162"/>
      <c r="HYJ260" s="162"/>
      <c r="HYK260" s="162"/>
      <c r="HYL260" s="162"/>
      <c r="HYM260" s="162"/>
      <c r="HYN260" s="162"/>
      <c r="HYO260" s="162"/>
      <c r="HYP260" s="162"/>
      <c r="HYQ260" s="162"/>
      <c r="HYR260" s="162"/>
      <c r="HYS260" s="162"/>
      <c r="HYT260" s="162"/>
      <c r="HYU260" s="162"/>
      <c r="HYV260" s="35"/>
      <c r="HYW260" s="162"/>
      <c r="HYX260" s="162"/>
      <c r="HYY260" s="162"/>
      <c r="HYZ260" s="162"/>
      <c r="HZA260" s="162"/>
      <c r="HZB260" s="162"/>
      <c r="HZC260" s="162"/>
      <c r="HZD260" s="162"/>
      <c r="HZE260" s="162"/>
      <c r="HZF260" s="162"/>
      <c r="HZG260" s="162"/>
      <c r="HZH260" s="162"/>
      <c r="HZI260" s="162"/>
      <c r="HZJ260" s="162"/>
      <c r="HZK260" s="162"/>
      <c r="HZL260" s="162"/>
      <c r="HZM260" s="162"/>
      <c r="HZN260" s="162"/>
      <c r="HZO260" s="162"/>
      <c r="HZP260" s="35"/>
      <c r="HZQ260" s="162"/>
      <c r="HZR260" s="162"/>
      <c r="HZS260" s="162"/>
      <c r="HZT260" s="162"/>
      <c r="HZU260" s="162"/>
      <c r="HZV260" s="162"/>
      <c r="HZW260" s="162"/>
      <c r="HZX260" s="162"/>
      <c r="HZY260" s="162"/>
      <c r="HZZ260" s="162"/>
      <c r="IAA260" s="162"/>
      <c r="IAB260" s="162"/>
      <c r="IAC260" s="162"/>
      <c r="IAD260" s="162"/>
      <c r="IAE260" s="162"/>
      <c r="IAF260" s="162"/>
      <c r="IAG260" s="162"/>
      <c r="IAH260" s="162"/>
      <c r="IAI260" s="162"/>
      <c r="IAJ260" s="35"/>
      <c r="IAK260" s="162"/>
      <c r="IAL260" s="162"/>
      <c r="IAM260" s="162"/>
      <c r="IAN260" s="162"/>
      <c r="IAO260" s="162"/>
      <c r="IAP260" s="162"/>
      <c r="IAQ260" s="162"/>
      <c r="IAR260" s="162"/>
      <c r="IAS260" s="162"/>
      <c r="IAT260" s="162"/>
      <c r="IAU260" s="162"/>
      <c r="IAV260" s="162"/>
      <c r="IAW260" s="162"/>
      <c r="IAX260" s="162"/>
      <c r="IAY260" s="162"/>
      <c r="IAZ260" s="162"/>
      <c r="IBA260" s="162"/>
      <c r="IBB260" s="162"/>
      <c r="IBC260" s="162"/>
      <c r="IBD260" s="35"/>
      <c r="IBE260" s="162"/>
      <c r="IBF260" s="162"/>
      <c r="IBG260" s="162"/>
      <c r="IBH260" s="162"/>
      <c r="IBI260" s="162"/>
      <c r="IBJ260" s="162"/>
      <c r="IBK260" s="162"/>
      <c r="IBL260" s="162"/>
      <c r="IBM260" s="162"/>
      <c r="IBN260" s="162"/>
      <c r="IBO260" s="162"/>
      <c r="IBP260" s="162"/>
      <c r="IBQ260" s="162"/>
      <c r="IBR260" s="162"/>
      <c r="IBS260" s="162"/>
      <c r="IBT260" s="162"/>
      <c r="IBU260" s="162"/>
      <c r="IBV260" s="162"/>
      <c r="IBW260" s="162"/>
      <c r="IBX260" s="35"/>
      <c r="IBY260" s="162"/>
      <c r="IBZ260" s="162"/>
      <c r="ICA260" s="162"/>
      <c r="ICB260" s="162"/>
      <c r="ICC260" s="162"/>
      <c r="ICD260" s="162"/>
      <c r="ICE260" s="162"/>
      <c r="ICF260" s="162"/>
      <c r="ICG260" s="162"/>
      <c r="ICH260" s="162"/>
      <c r="ICI260" s="162"/>
      <c r="ICJ260" s="162"/>
      <c r="ICK260" s="162"/>
      <c r="ICL260" s="162"/>
      <c r="ICM260" s="162"/>
      <c r="ICN260" s="162"/>
      <c r="ICO260" s="162"/>
      <c r="ICP260" s="162"/>
      <c r="ICQ260" s="162"/>
      <c r="ICR260" s="35"/>
      <c r="ICS260" s="162"/>
      <c r="ICT260" s="162"/>
      <c r="ICU260" s="162"/>
      <c r="ICV260" s="162"/>
      <c r="ICW260" s="162"/>
      <c r="ICX260" s="162"/>
      <c r="ICY260" s="162"/>
      <c r="ICZ260" s="162"/>
      <c r="IDA260" s="162"/>
      <c r="IDB260" s="162"/>
      <c r="IDC260" s="162"/>
      <c r="IDD260" s="162"/>
      <c r="IDE260" s="162"/>
      <c r="IDF260" s="162"/>
      <c r="IDG260" s="162"/>
      <c r="IDH260" s="162"/>
      <c r="IDI260" s="162"/>
      <c r="IDJ260" s="162"/>
      <c r="IDK260" s="162"/>
      <c r="IDL260" s="35"/>
      <c r="IDM260" s="162"/>
      <c r="IDN260" s="162"/>
      <c r="IDO260" s="162"/>
      <c r="IDP260" s="162"/>
      <c r="IDQ260" s="162"/>
      <c r="IDR260" s="162"/>
      <c r="IDS260" s="162"/>
      <c r="IDT260" s="162"/>
      <c r="IDU260" s="162"/>
      <c r="IDV260" s="162"/>
      <c r="IDW260" s="162"/>
      <c r="IDX260" s="162"/>
      <c r="IDY260" s="162"/>
      <c r="IDZ260" s="162"/>
      <c r="IEA260" s="162"/>
      <c r="IEB260" s="162"/>
      <c r="IEC260" s="162"/>
      <c r="IED260" s="162"/>
      <c r="IEE260" s="162"/>
      <c r="IEF260" s="35"/>
      <c r="IEG260" s="162"/>
      <c r="IEH260" s="162"/>
      <c r="IEI260" s="162"/>
      <c r="IEJ260" s="162"/>
      <c r="IEK260" s="162"/>
      <c r="IEL260" s="162"/>
      <c r="IEM260" s="162"/>
      <c r="IEN260" s="162"/>
      <c r="IEO260" s="162"/>
      <c r="IEP260" s="162"/>
      <c r="IEQ260" s="162"/>
      <c r="IER260" s="162"/>
      <c r="IES260" s="162"/>
      <c r="IET260" s="162"/>
      <c r="IEU260" s="162"/>
      <c r="IEV260" s="162"/>
      <c r="IEW260" s="162"/>
      <c r="IEX260" s="162"/>
      <c r="IEY260" s="162"/>
      <c r="IEZ260" s="35"/>
      <c r="IFA260" s="162"/>
      <c r="IFB260" s="162"/>
      <c r="IFC260" s="162"/>
      <c r="IFD260" s="162"/>
      <c r="IFE260" s="162"/>
      <c r="IFF260" s="162"/>
      <c r="IFG260" s="162"/>
      <c r="IFH260" s="162"/>
      <c r="IFI260" s="162"/>
      <c r="IFJ260" s="162"/>
      <c r="IFK260" s="162"/>
      <c r="IFL260" s="162"/>
      <c r="IFM260" s="162"/>
      <c r="IFN260" s="162"/>
      <c r="IFO260" s="162"/>
      <c r="IFP260" s="162"/>
      <c r="IFQ260" s="162"/>
      <c r="IFR260" s="162"/>
      <c r="IFS260" s="162"/>
      <c r="IFT260" s="35"/>
      <c r="IFU260" s="162"/>
      <c r="IFV260" s="162"/>
      <c r="IFW260" s="162"/>
      <c r="IFX260" s="162"/>
      <c r="IFY260" s="162"/>
      <c r="IFZ260" s="162"/>
      <c r="IGA260" s="162"/>
      <c r="IGB260" s="162"/>
      <c r="IGC260" s="162"/>
      <c r="IGD260" s="162"/>
      <c r="IGE260" s="162"/>
      <c r="IGF260" s="162"/>
      <c r="IGG260" s="162"/>
      <c r="IGH260" s="162"/>
      <c r="IGI260" s="162"/>
      <c r="IGJ260" s="162"/>
      <c r="IGK260" s="162"/>
      <c r="IGL260" s="162"/>
      <c r="IGM260" s="162"/>
      <c r="IGN260" s="35"/>
      <c r="IGO260" s="162"/>
      <c r="IGP260" s="162"/>
      <c r="IGQ260" s="162"/>
      <c r="IGR260" s="162"/>
      <c r="IGS260" s="162"/>
      <c r="IGT260" s="162"/>
      <c r="IGU260" s="162"/>
      <c r="IGV260" s="162"/>
      <c r="IGW260" s="162"/>
      <c r="IGX260" s="162"/>
      <c r="IGY260" s="162"/>
      <c r="IGZ260" s="162"/>
      <c r="IHA260" s="162"/>
      <c r="IHB260" s="162"/>
      <c r="IHC260" s="162"/>
      <c r="IHD260" s="162"/>
      <c r="IHE260" s="162"/>
      <c r="IHF260" s="162"/>
      <c r="IHG260" s="162"/>
      <c r="IHH260" s="35"/>
      <c r="IHI260" s="162"/>
      <c r="IHJ260" s="162"/>
      <c r="IHK260" s="162"/>
      <c r="IHL260" s="162"/>
      <c r="IHM260" s="162"/>
      <c r="IHN260" s="162"/>
      <c r="IHO260" s="162"/>
      <c r="IHP260" s="162"/>
      <c r="IHQ260" s="162"/>
      <c r="IHR260" s="162"/>
      <c r="IHS260" s="162"/>
      <c r="IHT260" s="162"/>
      <c r="IHU260" s="162"/>
      <c r="IHV260" s="162"/>
      <c r="IHW260" s="162"/>
      <c r="IHX260" s="162"/>
      <c r="IHY260" s="162"/>
      <c r="IHZ260" s="162"/>
      <c r="IIA260" s="162"/>
      <c r="IIB260" s="35"/>
      <c r="IIC260" s="162"/>
      <c r="IID260" s="162"/>
      <c r="IIE260" s="162"/>
      <c r="IIF260" s="162"/>
      <c r="IIG260" s="162"/>
      <c r="IIH260" s="162"/>
      <c r="III260" s="162"/>
      <c r="IIJ260" s="162"/>
      <c r="IIK260" s="162"/>
      <c r="IIL260" s="162"/>
      <c r="IIM260" s="162"/>
      <c r="IIN260" s="162"/>
      <c r="IIO260" s="162"/>
      <c r="IIP260" s="162"/>
      <c r="IIQ260" s="162"/>
      <c r="IIR260" s="162"/>
      <c r="IIS260" s="162"/>
      <c r="IIT260" s="162"/>
      <c r="IIU260" s="162"/>
      <c r="IIV260" s="35"/>
      <c r="IIW260" s="162"/>
      <c r="IIX260" s="162"/>
      <c r="IIY260" s="162"/>
      <c r="IIZ260" s="162"/>
      <c r="IJA260" s="162"/>
      <c r="IJB260" s="162"/>
      <c r="IJC260" s="162"/>
      <c r="IJD260" s="162"/>
      <c r="IJE260" s="162"/>
      <c r="IJF260" s="162"/>
      <c r="IJG260" s="162"/>
      <c r="IJH260" s="162"/>
      <c r="IJI260" s="162"/>
      <c r="IJJ260" s="162"/>
      <c r="IJK260" s="162"/>
      <c r="IJL260" s="162"/>
      <c r="IJM260" s="162"/>
      <c r="IJN260" s="162"/>
      <c r="IJO260" s="162"/>
      <c r="IJP260" s="35"/>
      <c r="IJQ260" s="162"/>
      <c r="IJR260" s="162"/>
      <c r="IJS260" s="162"/>
      <c r="IJT260" s="162"/>
      <c r="IJU260" s="162"/>
      <c r="IJV260" s="162"/>
      <c r="IJW260" s="162"/>
      <c r="IJX260" s="162"/>
      <c r="IJY260" s="162"/>
      <c r="IJZ260" s="162"/>
      <c r="IKA260" s="162"/>
      <c r="IKB260" s="162"/>
      <c r="IKC260" s="162"/>
      <c r="IKD260" s="162"/>
      <c r="IKE260" s="162"/>
      <c r="IKF260" s="162"/>
      <c r="IKG260" s="162"/>
      <c r="IKH260" s="162"/>
      <c r="IKI260" s="162"/>
      <c r="IKJ260" s="35"/>
      <c r="IKK260" s="162"/>
      <c r="IKL260" s="162"/>
      <c r="IKM260" s="162"/>
      <c r="IKN260" s="162"/>
      <c r="IKO260" s="162"/>
      <c r="IKP260" s="162"/>
      <c r="IKQ260" s="162"/>
      <c r="IKR260" s="162"/>
      <c r="IKS260" s="162"/>
      <c r="IKT260" s="162"/>
      <c r="IKU260" s="162"/>
      <c r="IKV260" s="162"/>
      <c r="IKW260" s="162"/>
      <c r="IKX260" s="162"/>
      <c r="IKY260" s="162"/>
      <c r="IKZ260" s="162"/>
      <c r="ILA260" s="162"/>
      <c r="ILB260" s="162"/>
      <c r="ILC260" s="162"/>
      <c r="ILD260" s="35"/>
      <c r="ILE260" s="162"/>
      <c r="ILF260" s="162"/>
      <c r="ILG260" s="162"/>
      <c r="ILH260" s="162"/>
      <c r="ILI260" s="162"/>
      <c r="ILJ260" s="162"/>
      <c r="ILK260" s="162"/>
      <c r="ILL260" s="162"/>
      <c r="ILM260" s="162"/>
      <c r="ILN260" s="162"/>
      <c r="ILO260" s="162"/>
      <c r="ILP260" s="162"/>
      <c r="ILQ260" s="162"/>
      <c r="ILR260" s="162"/>
      <c r="ILS260" s="162"/>
      <c r="ILT260" s="162"/>
      <c r="ILU260" s="162"/>
      <c r="ILV260" s="162"/>
      <c r="ILW260" s="162"/>
      <c r="ILX260" s="35"/>
      <c r="ILY260" s="162"/>
      <c r="ILZ260" s="162"/>
      <c r="IMA260" s="162"/>
      <c r="IMB260" s="162"/>
      <c r="IMC260" s="162"/>
      <c r="IMD260" s="162"/>
      <c r="IME260" s="162"/>
      <c r="IMF260" s="162"/>
      <c r="IMG260" s="162"/>
      <c r="IMH260" s="162"/>
      <c r="IMI260" s="162"/>
      <c r="IMJ260" s="162"/>
      <c r="IMK260" s="162"/>
      <c r="IML260" s="162"/>
      <c r="IMM260" s="162"/>
      <c r="IMN260" s="162"/>
      <c r="IMO260" s="162"/>
      <c r="IMP260" s="162"/>
      <c r="IMQ260" s="162"/>
      <c r="IMR260" s="35"/>
      <c r="IMS260" s="162"/>
      <c r="IMT260" s="162"/>
      <c r="IMU260" s="162"/>
      <c r="IMV260" s="162"/>
      <c r="IMW260" s="162"/>
      <c r="IMX260" s="162"/>
      <c r="IMY260" s="162"/>
      <c r="IMZ260" s="162"/>
      <c r="INA260" s="162"/>
      <c r="INB260" s="162"/>
      <c r="INC260" s="162"/>
      <c r="IND260" s="162"/>
      <c r="INE260" s="162"/>
      <c r="INF260" s="162"/>
      <c r="ING260" s="162"/>
      <c r="INH260" s="162"/>
      <c r="INI260" s="162"/>
      <c r="INJ260" s="162"/>
      <c r="INK260" s="162"/>
      <c r="INL260" s="35"/>
      <c r="INM260" s="162"/>
      <c r="INN260" s="162"/>
      <c r="INO260" s="162"/>
      <c r="INP260" s="162"/>
      <c r="INQ260" s="162"/>
      <c r="INR260" s="162"/>
      <c r="INS260" s="162"/>
      <c r="INT260" s="162"/>
      <c r="INU260" s="162"/>
      <c r="INV260" s="162"/>
      <c r="INW260" s="162"/>
      <c r="INX260" s="162"/>
      <c r="INY260" s="162"/>
      <c r="INZ260" s="162"/>
      <c r="IOA260" s="162"/>
      <c r="IOB260" s="162"/>
      <c r="IOC260" s="162"/>
      <c r="IOD260" s="162"/>
      <c r="IOE260" s="162"/>
      <c r="IOF260" s="35"/>
      <c r="IOG260" s="162"/>
      <c r="IOH260" s="162"/>
      <c r="IOI260" s="162"/>
      <c r="IOJ260" s="162"/>
      <c r="IOK260" s="162"/>
      <c r="IOL260" s="162"/>
      <c r="IOM260" s="162"/>
      <c r="ION260" s="162"/>
      <c r="IOO260" s="162"/>
      <c r="IOP260" s="162"/>
      <c r="IOQ260" s="162"/>
      <c r="IOR260" s="162"/>
      <c r="IOS260" s="162"/>
      <c r="IOT260" s="162"/>
      <c r="IOU260" s="162"/>
      <c r="IOV260" s="162"/>
      <c r="IOW260" s="162"/>
      <c r="IOX260" s="162"/>
      <c r="IOY260" s="162"/>
      <c r="IOZ260" s="35"/>
      <c r="IPA260" s="162"/>
      <c r="IPB260" s="162"/>
      <c r="IPC260" s="162"/>
      <c r="IPD260" s="162"/>
      <c r="IPE260" s="162"/>
      <c r="IPF260" s="162"/>
      <c r="IPG260" s="162"/>
      <c r="IPH260" s="162"/>
      <c r="IPI260" s="162"/>
      <c r="IPJ260" s="162"/>
      <c r="IPK260" s="162"/>
      <c r="IPL260" s="162"/>
      <c r="IPM260" s="162"/>
      <c r="IPN260" s="162"/>
      <c r="IPO260" s="162"/>
      <c r="IPP260" s="162"/>
      <c r="IPQ260" s="162"/>
      <c r="IPR260" s="162"/>
      <c r="IPS260" s="162"/>
      <c r="IPT260" s="35"/>
      <c r="IPU260" s="162"/>
      <c r="IPV260" s="162"/>
      <c r="IPW260" s="162"/>
      <c r="IPX260" s="162"/>
      <c r="IPY260" s="162"/>
      <c r="IPZ260" s="162"/>
      <c r="IQA260" s="162"/>
      <c r="IQB260" s="162"/>
      <c r="IQC260" s="162"/>
      <c r="IQD260" s="162"/>
      <c r="IQE260" s="162"/>
      <c r="IQF260" s="162"/>
      <c r="IQG260" s="162"/>
      <c r="IQH260" s="162"/>
      <c r="IQI260" s="162"/>
      <c r="IQJ260" s="162"/>
      <c r="IQK260" s="162"/>
      <c r="IQL260" s="162"/>
      <c r="IQM260" s="162"/>
      <c r="IQN260" s="35"/>
      <c r="IQO260" s="162"/>
      <c r="IQP260" s="162"/>
      <c r="IQQ260" s="162"/>
      <c r="IQR260" s="162"/>
      <c r="IQS260" s="162"/>
      <c r="IQT260" s="162"/>
      <c r="IQU260" s="162"/>
      <c r="IQV260" s="162"/>
      <c r="IQW260" s="162"/>
      <c r="IQX260" s="162"/>
      <c r="IQY260" s="162"/>
      <c r="IQZ260" s="162"/>
      <c r="IRA260" s="162"/>
      <c r="IRB260" s="162"/>
      <c r="IRC260" s="162"/>
      <c r="IRD260" s="162"/>
      <c r="IRE260" s="162"/>
      <c r="IRF260" s="162"/>
      <c r="IRG260" s="162"/>
      <c r="IRH260" s="35"/>
      <c r="IRI260" s="162"/>
      <c r="IRJ260" s="162"/>
      <c r="IRK260" s="162"/>
      <c r="IRL260" s="162"/>
      <c r="IRM260" s="162"/>
      <c r="IRN260" s="162"/>
      <c r="IRO260" s="162"/>
      <c r="IRP260" s="162"/>
      <c r="IRQ260" s="162"/>
      <c r="IRR260" s="162"/>
      <c r="IRS260" s="162"/>
      <c r="IRT260" s="162"/>
      <c r="IRU260" s="162"/>
      <c r="IRV260" s="162"/>
      <c r="IRW260" s="162"/>
      <c r="IRX260" s="162"/>
      <c r="IRY260" s="162"/>
      <c r="IRZ260" s="162"/>
      <c r="ISA260" s="162"/>
      <c r="ISB260" s="35"/>
      <c r="ISC260" s="162"/>
      <c r="ISD260" s="162"/>
      <c r="ISE260" s="162"/>
      <c r="ISF260" s="162"/>
      <c r="ISG260" s="162"/>
      <c r="ISH260" s="162"/>
      <c r="ISI260" s="162"/>
      <c r="ISJ260" s="162"/>
      <c r="ISK260" s="162"/>
      <c r="ISL260" s="162"/>
      <c r="ISM260" s="162"/>
      <c r="ISN260" s="162"/>
      <c r="ISO260" s="162"/>
      <c r="ISP260" s="162"/>
      <c r="ISQ260" s="162"/>
      <c r="ISR260" s="162"/>
      <c r="ISS260" s="162"/>
      <c r="IST260" s="162"/>
      <c r="ISU260" s="162"/>
      <c r="ISV260" s="35"/>
      <c r="ISW260" s="162"/>
      <c r="ISX260" s="162"/>
      <c r="ISY260" s="162"/>
      <c r="ISZ260" s="162"/>
      <c r="ITA260" s="162"/>
      <c r="ITB260" s="162"/>
      <c r="ITC260" s="162"/>
      <c r="ITD260" s="162"/>
      <c r="ITE260" s="162"/>
      <c r="ITF260" s="162"/>
      <c r="ITG260" s="162"/>
      <c r="ITH260" s="162"/>
      <c r="ITI260" s="162"/>
      <c r="ITJ260" s="162"/>
      <c r="ITK260" s="162"/>
      <c r="ITL260" s="162"/>
      <c r="ITM260" s="162"/>
      <c r="ITN260" s="162"/>
      <c r="ITO260" s="162"/>
      <c r="ITP260" s="35"/>
      <c r="ITQ260" s="162"/>
      <c r="ITR260" s="162"/>
      <c r="ITS260" s="162"/>
      <c r="ITT260" s="162"/>
      <c r="ITU260" s="162"/>
      <c r="ITV260" s="162"/>
      <c r="ITW260" s="162"/>
      <c r="ITX260" s="162"/>
      <c r="ITY260" s="162"/>
      <c r="ITZ260" s="162"/>
      <c r="IUA260" s="162"/>
      <c r="IUB260" s="162"/>
      <c r="IUC260" s="162"/>
      <c r="IUD260" s="162"/>
      <c r="IUE260" s="162"/>
      <c r="IUF260" s="162"/>
      <c r="IUG260" s="162"/>
      <c r="IUH260" s="162"/>
      <c r="IUI260" s="162"/>
      <c r="IUJ260" s="35"/>
      <c r="IUK260" s="162"/>
      <c r="IUL260" s="162"/>
      <c r="IUM260" s="162"/>
      <c r="IUN260" s="162"/>
      <c r="IUO260" s="162"/>
      <c r="IUP260" s="162"/>
      <c r="IUQ260" s="162"/>
      <c r="IUR260" s="162"/>
      <c r="IUS260" s="162"/>
      <c r="IUT260" s="162"/>
      <c r="IUU260" s="162"/>
      <c r="IUV260" s="162"/>
      <c r="IUW260" s="162"/>
      <c r="IUX260" s="162"/>
      <c r="IUY260" s="162"/>
      <c r="IUZ260" s="162"/>
      <c r="IVA260" s="162"/>
      <c r="IVB260" s="162"/>
      <c r="IVC260" s="162"/>
      <c r="IVD260" s="35"/>
      <c r="IVE260" s="162"/>
      <c r="IVF260" s="162"/>
      <c r="IVG260" s="162"/>
      <c r="IVH260" s="162"/>
      <c r="IVI260" s="162"/>
      <c r="IVJ260" s="162"/>
      <c r="IVK260" s="162"/>
      <c r="IVL260" s="162"/>
      <c r="IVM260" s="162"/>
      <c r="IVN260" s="162"/>
      <c r="IVO260" s="162"/>
      <c r="IVP260" s="162"/>
      <c r="IVQ260" s="162"/>
      <c r="IVR260" s="162"/>
      <c r="IVS260" s="162"/>
      <c r="IVT260" s="162"/>
      <c r="IVU260" s="162"/>
      <c r="IVV260" s="162"/>
      <c r="IVW260" s="162"/>
      <c r="IVX260" s="35"/>
      <c r="IVY260" s="162"/>
      <c r="IVZ260" s="162"/>
      <c r="IWA260" s="162"/>
      <c r="IWB260" s="162"/>
      <c r="IWC260" s="162"/>
      <c r="IWD260" s="162"/>
      <c r="IWE260" s="162"/>
      <c r="IWF260" s="162"/>
      <c r="IWG260" s="162"/>
      <c r="IWH260" s="162"/>
      <c r="IWI260" s="162"/>
      <c r="IWJ260" s="162"/>
      <c r="IWK260" s="162"/>
      <c r="IWL260" s="162"/>
      <c r="IWM260" s="162"/>
      <c r="IWN260" s="162"/>
      <c r="IWO260" s="162"/>
      <c r="IWP260" s="162"/>
      <c r="IWQ260" s="162"/>
      <c r="IWR260" s="35"/>
      <c r="IWS260" s="162"/>
      <c r="IWT260" s="162"/>
      <c r="IWU260" s="162"/>
      <c r="IWV260" s="162"/>
      <c r="IWW260" s="162"/>
      <c r="IWX260" s="162"/>
      <c r="IWY260" s="162"/>
      <c r="IWZ260" s="162"/>
      <c r="IXA260" s="162"/>
      <c r="IXB260" s="162"/>
      <c r="IXC260" s="162"/>
      <c r="IXD260" s="162"/>
      <c r="IXE260" s="162"/>
      <c r="IXF260" s="162"/>
      <c r="IXG260" s="162"/>
      <c r="IXH260" s="162"/>
      <c r="IXI260" s="162"/>
      <c r="IXJ260" s="162"/>
      <c r="IXK260" s="162"/>
      <c r="IXL260" s="35"/>
      <c r="IXM260" s="162"/>
      <c r="IXN260" s="162"/>
      <c r="IXO260" s="162"/>
      <c r="IXP260" s="162"/>
      <c r="IXQ260" s="162"/>
      <c r="IXR260" s="162"/>
      <c r="IXS260" s="162"/>
      <c r="IXT260" s="162"/>
      <c r="IXU260" s="162"/>
      <c r="IXV260" s="162"/>
      <c r="IXW260" s="162"/>
      <c r="IXX260" s="162"/>
      <c r="IXY260" s="162"/>
      <c r="IXZ260" s="162"/>
      <c r="IYA260" s="162"/>
      <c r="IYB260" s="162"/>
      <c r="IYC260" s="162"/>
      <c r="IYD260" s="162"/>
      <c r="IYE260" s="162"/>
      <c r="IYF260" s="35"/>
      <c r="IYG260" s="162"/>
      <c r="IYH260" s="162"/>
      <c r="IYI260" s="162"/>
      <c r="IYJ260" s="162"/>
      <c r="IYK260" s="162"/>
      <c r="IYL260" s="162"/>
      <c r="IYM260" s="162"/>
      <c r="IYN260" s="162"/>
      <c r="IYO260" s="162"/>
      <c r="IYP260" s="162"/>
      <c r="IYQ260" s="162"/>
      <c r="IYR260" s="162"/>
      <c r="IYS260" s="162"/>
      <c r="IYT260" s="162"/>
      <c r="IYU260" s="162"/>
      <c r="IYV260" s="162"/>
      <c r="IYW260" s="162"/>
      <c r="IYX260" s="162"/>
      <c r="IYY260" s="162"/>
      <c r="IYZ260" s="35"/>
      <c r="IZA260" s="162"/>
      <c r="IZB260" s="162"/>
      <c r="IZC260" s="162"/>
      <c r="IZD260" s="162"/>
      <c r="IZE260" s="162"/>
      <c r="IZF260" s="162"/>
      <c r="IZG260" s="162"/>
      <c r="IZH260" s="162"/>
      <c r="IZI260" s="162"/>
      <c r="IZJ260" s="162"/>
      <c r="IZK260" s="162"/>
      <c r="IZL260" s="162"/>
      <c r="IZM260" s="162"/>
      <c r="IZN260" s="162"/>
      <c r="IZO260" s="162"/>
      <c r="IZP260" s="162"/>
      <c r="IZQ260" s="162"/>
      <c r="IZR260" s="162"/>
      <c r="IZS260" s="162"/>
      <c r="IZT260" s="35"/>
      <c r="IZU260" s="162"/>
      <c r="IZV260" s="162"/>
      <c r="IZW260" s="162"/>
      <c r="IZX260" s="162"/>
      <c r="IZY260" s="162"/>
      <c r="IZZ260" s="162"/>
      <c r="JAA260" s="162"/>
      <c r="JAB260" s="162"/>
      <c r="JAC260" s="162"/>
      <c r="JAD260" s="162"/>
      <c r="JAE260" s="162"/>
      <c r="JAF260" s="162"/>
      <c r="JAG260" s="162"/>
      <c r="JAH260" s="162"/>
      <c r="JAI260" s="162"/>
      <c r="JAJ260" s="162"/>
      <c r="JAK260" s="162"/>
      <c r="JAL260" s="162"/>
      <c r="JAM260" s="162"/>
      <c r="JAN260" s="35"/>
      <c r="JAO260" s="162"/>
      <c r="JAP260" s="162"/>
      <c r="JAQ260" s="162"/>
      <c r="JAR260" s="162"/>
      <c r="JAS260" s="162"/>
      <c r="JAT260" s="162"/>
      <c r="JAU260" s="162"/>
      <c r="JAV260" s="162"/>
      <c r="JAW260" s="162"/>
      <c r="JAX260" s="162"/>
      <c r="JAY260" s="162"/>
      <c r="JAZ260" s="162"/>
      <c r="JBA260" s="162"/>
      <c r="JBB260" s="162"/>
      <c r="JBC260" s="162"/>
      <c r="JBD260" s="162"/>
      <c r="JBE260" s="162"/>
      <c r="JBF260" s="162"/>
      <c r="JBG260" s="162"/>
      <c r="JBH260" s="35"/>
      <c r="JBI260" s="162"/>
      <c r="JBJ260" s="162"/>
      <c r="JBK260" s="162"/>
      <c r="JBL260" s="162"/>
      <c r="JBM260" s="162"/>
      <c r="JBN260" s="162"/>
      <c r="JBO260" s="162"/>
      <c r="JBP260" s="162"/>
      <c r="JBQ260" s="162"/>
      <c r="JBR260" s="162"/>
      <c r="JBS260" s="162"/>
      <c r="JBT260" s="162"/>
      <c r="JBU260" s="162"/>
      <c r="JBV260" s="162"/>
      <c r="JBW260" s="162"/>
      <c r="JBX260" s="162"/>
      <c r="JBY260" s="162"/>
      <c r="JBZ260" s="162"/>
      <c r="JCA260" s="162"/>
      <c r="JCB260" s="35"/>
      <c r="JCC260" s="162"/>
      <c r="JCD260" s="162"/>
      <c r="JCE260" s="162"/>
      <c r="JCF260" s="162"/>
      <c r="JCG260" s="162"/>
      <c r="JCH260" s="162"/>
      <c r="JCI260" s="162"/>
      <c r="JCJ260" s="162"/>
      <c r="JCK260" s="162"/>
      <c r="JCL260" s="162"/>
      <c r="JCM260" s="162"/>
      <c r="JCN260" s="162"/>
      <c r="JCO260" s="162"/>
      <c r="JCP260" s="162"/>
      <c r="JCQ260" s="162"/>
      <c r="JCR260" s="162"/>
      <c r="JCS260" s="162"/>
      <c r="JCT260" s="162"/>
      <c r="JCU260" s="162"/>
      <c r="JCV260" s="35"/>
      <c r="JCW260" s="162"/>
      <c r="JCX260" s="162"/>
      <c r="JCY260" s="162"/>
      <c r="JCZ260" s="162"/>
      <c r="JDA260" s="162"/>
      <c r="JDB260" s="162"/>
      <c r="JDC260" s="162"/>
      <c r="JDD260" s="162"/>
      <c r="JDE260" s="162"/>
      <c r="JDF260" s="162"/>
      <c r="JDG260" s="162"/>
      <c r="JDH260" s="162"/>
      <c r="JDI260" s="162"/>
      <c r="JDJ260" s="162"/>
      <c r="JDK260" s="162"/>
      <c r="JDL260" s="162"/>
      <c r="JDM260" s="162"/>
      <c r="JDN260" s="162"/>
      <c r="JDO260" s="162"/>
      <c r="JDP260" s="35"/>
      <c r="JDQ260" s="162"/>
      <c r="JDR260" s="162"/>
      <c r="JDS260" s="162"/>
      <c r="JDT260" s="162"/>
      <c r="JDU260" s="162"/>
      <c r="JDV260" s="162"/>
      <c r="JDW260" s="162"/>
      <c r="JDX260" s="162"/>
      <c r="JDY260" s="162"/>
      <c r="JDZ260" s="162"/>
      <c r="JEA260" s="162"/>
      <c r="JEB260" s="162"/>
      <c r="JEC260" s="162"/>
      <c r="JED260" s="162"/>
      <c r="JEE260" s="162"/>
      <c r="JEF260" s="162"/>
      <c r="JEG260" s="162"/>
      <c r="JEH260" s="162"/>
      <c r="JEI260" s="162"/>
      <c r="JEJ260" s="35"/>
      <c r="JEK260" s="162"/>
      <c r="JEL260" s="162"/>
      <c r="JEM260" s="162"/>
      <c r="JEN260" s="162"/>
      <c r="JEO260" s="162"/>
      <c r="JEP260" s="162"/>
      <c r="JEQ260" s="162"/>
      <c r="JER260" s="162"/>
      <c r="JES260" s="162"/>
      <c r="JET260" s="162"/>
      <c r="JEU260" s="162"/>
      <c r="JEV260" s="162"/>
      <c r="JEW260" s="162"/>
      <c r="JEX260" s="162"/>
      <c r="JEY260" s="162"/>
      <c r="JEZ260" s="162"/>
      <c r="JFA260" s="162"/>
      <c r="JFB260" s="162"/>
      <c r="JFC260" s="162"/>
      <c r="JFD260" s="35"/>
      <c r="JFE260" s="162"/>
      <c r="JFF260" s="162"/>
      <c r="JFG260" s="162"/>
      <c r="JFH260" s="162"/>
      <c r="JFI260" s="162"/>
      <c r="JFJ260" s="162"/>
      <c r="JFK260" s="162"/>
      <c r="JFL260" s="162"/>
      <c r="JFM260" s="162"/>
      <c r="JFN260" s="162"/>
      <c r="JFO260" s="162"/>
      <c r="JFP260" s="162"/>
      <c r="JFQ260" s="162"/>
      <c r="JFR260" s="162"/>
      <c r="JFS260" s="162"/>
      <c r="JFT260" s="162"/>
      <c r="JFU260" s="162"/>
      <c r="JFV260" s="162"/>
      <c r="JFW260" s="162"/>
      <c r="JFX260" s="35"/>
      <c r="JFY260" s="162"/>
      <c r="JFZ260" s="162"/>
      <c r="JGA260" s="162"/>
      <c r="JGB260" s="162"/>
      <c r="JGC260" s="162"/>
      <c r="JGD260" s="162"/>
      <c r="JGE260" s="162"/>
      <c r="JGF260" s="162"/>
      <c r="JGG260" s="162"/>
      <c r="JGH260" s="162"/>
      <c r="JGI260" s="162"/>
      <c r="JGJ260" s="162"/>
      <c r="JGK260" s="162"/>
      <c r="JGL260" s="162"/>
      <c r="JGM260" s="162"/>
      <c r="JGN260" s="162"/>
      <c r="JGO260" s="162"/>
      <c r="JGP260" s="162"/>
      <c r="JGQ260" s="162"/>
      <c r="JGR260" s="35"/>
      <c r="JGS260" s="162"/>
      <c r="JGT260" s="162"/>
      <c r="JGU260" s="162"/>
      <c r="JGV260" s="162"/>
      <c r="JGW260" s="162"/>
      <c r="JGX260" s="162"/>
      <c r="JGY260" s="162"/>
      <c r="JGZ260" s="162"/>
      <c r="JHA260" s="162"/>
      <c r="JHB260" s="162"/>
      <c r="JHC260" s="162"/>
      <c r="JHD260" s="162"/>
      <c r="JHE260" s="162"/>
      <c r="JHF260" s="162"/>
      <c r="JHG260" s="162"/>
      <c r="JHH260" s="162"/>
      <c r="JHI260" s="162"/>
      <c r="JHJ260" s="162"/>
      <c r="JHK260" s="162"/>
      <c r="JHL260" s="35"/>
      <c r="JHM260" s="162"/>
      <c r="JHN260" s="162"/>
      <c r="JHO260" s="162"/>
      <c r="JHP260" s="162"/>
      <c r="JHQ260" s="162"/>
      <c r="JHR260" s="162"/>
      <c r="JHS260" s="162"/>
      <c r="JHT260" s="162"/>
      <c r="JHU260" s="162"/>
      <c r="JHV260" s="162"/>
      <c r="JHW260" s="162"/>
      <c r="JHX260" s="162"/>
      <c r="JHY260" s="162"/>
      <c r="JHZ260" s="162"/>
      <c r="JIA260" s="162"/>
      <c r="JIB260" s="162"/>
      <c r="JIC260" s="162"/>
      <c r="JID260" s="162"/>
      <c r="JIE260" s="162"/>
      <c r="JIF260" s="35"/>
      <c r="JIG260" s="162"/>
      <c r="JIH260" s="162"/>
      <c r="JII260" s="162"/>
      <c r="JIJ260" s="162"/>
      <c r="JIK260" s="162"/>
      <c r="JIL260" s="162"/>
      <c r="JIM260" s="162"/>
      <c r="JIN260" s="162"/>
      <c r="JIO260" s="162"/>
      <c r="JIP260" s="162"/>
      <c r="JIQ260" s="162"/>
      <c r="JIR260" s="162"/>
      <c r="JIS260" s="162"/>
      <c r="JIT260" s="162"/>
      <c r="JIU260" s="162"/>
      <c r="JIV260" s="162"/>
      <c r="JIW260" s="162"/>
      <c r="JIX260" s="162"/>
      <c r="JIY260" s="162"/>
      <c r="JIZ260" s="35"/>
      <c r="JJA260" s="162"/>
      <c r="JJB260" s="162"/>
      <c r="JJC260" s="162"/>
      <c r="JJD260" s="162"/>
      <c r="JJE260" s="162"/>
      <c r="JJF260" s="162"/>
      <c r="JJG260" s="162"/>
      <c r="JJH260" s="162"/>
      <c r="JJI260" s="162"/>
      <c r="JJJ260" s="162"/>
      <c r="JJK260" s="162"/>
      <c r="JJL260" s="162"/>
      <c r="JJM260" s="162"/>
      <c r="JJN260" s="162"/>
      <c r="JJO260" s="162"/>
      <c r="JJP260" s="162"/>
      <c r="JJQ260" s="162"/>
      <c r="JJR260" s="162"/>
      <c r="JJS260" s="162"/>
      <c r="JJT260" s="35"/>
      <c r="JJU260" s="162"/>
      <c r="JJV260" s="162"/>
      <c r="JJW260" s="162"/>
      <c r="JJX260" s="162"/>
      <c r="JJY260" s="162"/>
      <c r="JJZ260" s="162"/>
      <c r="JKA260" s="162"/>
      <c r="JKB260" s="162"/>
      <c r="JKC260" s="162"/>
      <c r="JKD260" s="162"/>
      <c r="JKE260" s="162"/>
      <c r="JKF260" s="162"/>
      <c r="JKG260" s="162"/>
      <c r="JKH260" s="162"/>
      <c r="JKI260" s="162"/>
      <c r="JKJ260" s="162"/>
      <c r="JKK260" s="162"/>
      <c r="JKL260" s="162"/>
      <c r="JKM260" s="162"/>
      <c r="JKN260" s="35"/>
      <c r="JKO260" s="162"/>
      <c r="JKP260" s="162"/>
      <c r="JKQ260" s="162"/>
      <c r="JKR260" s="162"/>
      <c r="JKS260" s="162"/>
      <c r="JKT260" s="162"/>
      <c r="JKU260" s="162"/>
      <c r="JKV260" s="162"/>
      <c r="JKW260" s="162"/>
      <c r="JKX260" s="162"/>
      <c r="JKY260" s="162"/>
      <c r="JKZ260" s="162"/>
      <c r="JLA260" s="162"/>
      <c r="JLB260" s="162"/>
      <c r="JLC260" s="162"/>
      <c r="JLD260" s="162"/>
      <c r="JLE260" s="162"/>
      <c r="JLF260" s="162"/>
      <c r="JLG260" s="162"/>
      <c r="JLH260" s="35"/>
      <c r="JLI260" s="162"/>
      <c r="JLJ260" s="162"/>
      <c r="JLK260" s="162"/>
      <c r="JLL260" s="162"/>
      <c r="JLM260" s="162"/>
      <c r="JLN260" s="162"/>
      <c r="JLO260" s="162"/>
      <c r="JLP260" s="162"/>
      <c r="JLQ260" s="162"/>
      <c r="JLR260" s="162"/>
      <c r="JLS260" s="162"/>
      <c r="JLT260" s="162"/>
      <c r="JLU260" s="162"/>
      <c r="JLV260" s="162"/>
      <c r="JLW260" s="162"/>
      <c r="JLX260" s="162"/>
      <c r="JLY260" s="162"/>
      <c r="JLZ260" s="162"/>
      <c r="JMA260" s="162"/>
      <c r="JMB260" s="35"/>
      <c r="JMC260" s="162"/>
      <c r="JMD260" s="162"/>
      <c r="JME260" s="162"/>
      <c r="JMF260" s="162"/>
      <c r="JMG260" s="162"/>
      <c r="JMH260" s="162"/>
      <c r="JMI260" s="162"/>
      <c r="JMJ260" s="162"/>
      <c r="JMK260" s="162"/>
      <c r="JML260" s="162"/>
      <c r="JMM260" s="162"/>
      <c r="JMN260" s="162"/>
      <c r="JMO260" s="162"/>
      <c r="JMP260" s="162"/>
      <c r="JMQ260" s="162"/>
      <c r="JMR260" s="162"/>
      <c r="JMS260" s="162"/>
      <c r="JMT260" s="162"/>
      <c r="JMU260" s="162"/>
      <c r="JMV260" s="35"/>
      <c r="JMW260" s="162"/>
      <c r="JMX260" s="162"/>
      <c r="JMY260" s="162"/>
      <c r="JMZ260" s="162"/>
      <c r="JNA260" s="162"/>
      <c r="JNB260" s="162"/>
      <c r="JNC260" s="162"/>
      <c r="JND260" s="162"/>
      <c r="JNE260" s="162"/>
      <c r="JNF260" s="162"/>
      <c r="JNG260" s="162"/>
      <c r="JNH260" s="162"/>
      <c r="JNI260" s="162"/>
      <c r="JNJ260" s="162"/>
      <c r="JNK260" s="162"/>
      <c r="JNL260" s="162"/>
      <c r="JNM260" s="162"/>
      <c r="JNN260" s="162"/>
      <c r="JNO260" s="162"/>
      <c r="JNP260" s="35"/>
      <c r="JNQ260" s="162"/>
      <c r="JNR260" s="162"/>
      <c r="JNS260" s="162"/>
      <c r="JNT260" s="162"/>
      <c r="JNU260" s="162"/>
      <c r="JNV260" s="162"/>
      <c r="JNW260" s="162"/>
      <c r="JNX260" s="162"/>
      <c r="JNY260" s="162"/>
      <c r="JNZ260" s="162"/>
      <c r="JOA260" s="162"/>
      <c r="JOB260" s="162"/>
      <c r="JOC260" s="162"/>
      <c r="JOD260" s="162"/>
      <c r="JOE260" s="162"/>
      <c r="JOF260" s="162"/>
      <c r="JOG260" s="162"/>
      <c r="JOH260" s="162"/>
      <c r="JOI260" s="162"/>
      <c r="JOJ260" s="35"/>
      <c r="JOK260" s="162"/>
      <c r="JOL260" s="162"/>
      <c r="JOM260" s="162"/>
      <c r="JON260" s="162"/>
      <c r="JOO260" s="162"/>
      <c r="JOP260" s="162"/>
      <c r="JOQ260" s="162"/>
      <c r="JOR260" s="162"/>
      <c r="JOS260" s="162"/>
      <c r="JOT260" s="162"/>
      <c r="JOU260" s="162"/>
      <c r="JOV260" s="162"/>
      <c r="JOW260" s="162"/>
      <c r="JOX260" s="162"/>
      <c r="JOY260" s="162"/>
      <c r="JOZ260" s="162"/>
      <c r="JPA260" s="162"/>
      <c r="JPB260" s="162"/>
      <c r="JPC260" s="162"/>
      <c r="JPD260" s="35"/>
      <c r="JPE260" s="162"/>
      <c r="JPF260" s="162"/>
      <c r="JPG260" s="162"/>
      <c r="JPH260" s="162"/>
      <c r="JPI260" s="162"/>
      <c r="JPJ260" s="162"/>
      <c r="JPK260" s="162"/>
      <c r="JPL260" s="162"/>
      <c r="JPM260" s="162"/>
      <c r="JPN260" s="162"/>
      <c r="JPO260" s="162"/>
      <c r="JPP260" s="162"/>
      <c r="JPQ260" s="162"/>
      <c r="JPR260" s="162"/>
      <c r="JPS260" s="162"/>
      <c r="JPT260" s="162"/>
      <c r="JPU260" s="162"/>
      <c r="JPV260" s="162"/>
      <c r="JPW260" s="162"/>
      <c r="JPX260" s="35"/>
      <c r="JPY260" s="162"/>
      <c r="JPZ260" s="162"/>
      <c r="JQA260" s="162"/>
      <c r="JQB260" s="162"/>
      <c r="JQC260" s="162"/>
      <c r="JQD260" s="162"/>
      <c r="JQE260" s="162"/>
      <c r="JQF260" s="162"/>
      <c r="JQG260" s="162"/>
      <c r="JQH260" s="162"/>
      <c r="JQI260" s="162"/>
      <c r="JQJ260" s="162"/>
      <c r="JQK260" s="162"/>
      <c r="JQL260" s="162"/>
      <c r="JQM260" s="162"/>
      <c r="JQN260" s="162"/>
      <c r="JQO260" s="162"/>
      <c r="JQP260" s="162"/>
      <c r="JQQ260" s="162"/>
      <c r="JQR260" s="35"/>
      <c r="JQS260" s="162"/>
      <c r="JQT260" s="162"/>
      <c r="JQU260" s="162"/>
      <c r="JQV260" s="162"/>
      <c r="JQW260" s="162"/>
      <c r="JQX260" s="162"/>
      <c r="JQY260" s="162"/>
      <c r="JQZ260" s="162"/>
      <c r="JRA260" s="162"/>
      <c r="JRB260" s="162"/>
      <c r="JRC260" s="162"/>
      <c r="JRD260" s="162"/>
      <c r="JRE260" s="162"/>
      <c r="JRF260" s="162"/>
      <c r="JRG260" s="162"/>
      <c r="JRH260" s="162"/>
      <c r="JRI260" s="162"/>
      <c r="JRJ260" s="162"/>
      <c r="JRK260" s="162"/>
      <c r="JRL260" s="35"/>
      <c r="JRM260" s="162"/>
      <c r="JRN260" s="162"/>
      <c r="JRO260" s="162"/>
      <c r="JRP260" s="162"/>
      <c r="JRQ260" s="162"/>
      <c r="JRR260" s="162"/>
      <c r="JRS260" s="162"/>
      <c r="JRT260" s="162"/>
      <c r="JRU260" s="162"/>
      <c r="JRV260" s="162"/>
      <c r="JRW260" s="162"/>
      <c r="JRX260" s="162"/>
      <c r="JRY260" s="162"/>
      <c r="JRZ260" s="162"/>
      <c r="JSA260" s="162"/>
      <c r="JSB260" s="162"/>
      <c r="JSC260" s="162"/>
      <c r="JSD260" s="162"/>
      <c r="JSE260" s="162"/>
      <c r="JSF260" s="35"/>
      <c r="JSG260" s="162"/>
      <c r="JSH260" s="162"/>
      <c r="JSI260" s="162"/>
      <c r="JSJ260" s="162"/>
      <c r="JSK260" s="162"/>
      <c r="JSL260" s="162"/>
      <c r="JSM260" s="162"/>
      <c r="JSN260" s="162"/>
      <c r="JSO260" s="162"/>
      <c r="JSP260" s="162"/>
      <c r="JSQ260" s="162"/>
      <c r="JSR260" s="162"/>
      <c r="JSS260" s="162"/>
      <c r="JST260" s="162"/>
      <c r="JSU260" s="162"/>
      <c r="JSV260" s="162"/>
      <c r="JSW260" s="162"/>
      <c r="JSX260" s="162"/>
      <c r="JSY260" s="162"/>
      <c r="JSZ260" s="35"/>
      <c r="JTA260" s="162"/>
      <c r="JTB260" s="162"/>
      <c r="JTC260" s="162"/>
      <c r="JTD260" s="162"/>
      <c r="JTE260" s="162"/>
      <c r="JTF260" s="162"/>
      <c r="JTG260" s="162"/>
      <c r="JTH260" s="162"/>
      <c r="JTI260" s="162"/>
      <c r="JTJ260" s="162"/>
      <c r="JTK260" s="162"/>
      <c r="JTL260" s="162"/>
      <c r="JTM260" s="162"/>
      <c r="JTN260" s="162"/>
      <c r="JTO260" s="162"/>
      <c r="JTP260" s="162"/>
      <c r="JTQ260" s="162"/>
      <c r="JTR260" s="162"/>
      <c r="JTS260" s="162"/>
      <c r="JTT260" s="35"/>
      <c r="JTU260" s="162"/>
      <c r="JTV260" s="162"/>
      <c r="JTW260" s="162"/>
      <c r="JTX260" s="162"/>
      <c r="JTY260" s="162"/>
      <c r="JTZ260" s="162"/>
      <c r="JUA260" s="162"/>
      <c r="JUB260" s="162"/>
      <c r="JUC260" s="162"/>
      <c r="JUD260" s="162"/>
      <c r="JUE260" s="162"/>
      <c r="JUF260" s="162"/>
      <c r="JUG260" s="162"/>
      <c r="JUH260" s="162"/>
      <c r="JUI260" s="162"/>
      <c r="JUJ260" s="162"/>
      <c r="JUK260" s="162"/>
      <c r="JUL260" s="162"/>
      <c r="JUM260" s="162"/>
      <c r="JUN260" s="35"/>
      <c r="JUO260" s="162"/>
      <c r="JUP260" s="162"/>
      <c r="JUQ260" s="162"/>
      <c r="JUR260" s="162"/>
      <c r="JUS260" s="162"/>
      <c r="JUT260" s="162"/>
      <c r="JUU260" s="162"/>
      <c r="JUV260" s="162"/>
      <c r="JUW260" s="162"/>
      <c r="JUX260" s="162"/>
      <c r="JUY260" s="162"/>
      <c r="JUZ260" s="162"/>
      <c r="JVA260" s="162"/>
      <c r="JVB260" s="162"/>
      <c r="JVC260" s="162"/>
      <c r="JVD260" s="162"/>
      <c r="JVE260" s="162"/>
      <c r="JVF260" s="162"/>
      <c r="JVG260" s="162"/>
      <c r="JVH260" s="35"/>
      <c r="JVI260" s="162"/>
      <c r="JVJ260" s="162"/>
      <c r="JVK260" s="162"/>
      <c r="JVL260" s="162"/>
      <c r="JVM260" s="162"/>
      <c r="JVN260" s="162"/>
      <c r="JVO260" s="162"/>
      <c r="JVP260" s="162"/>
      <c r="JVQ260" s="162"/>
      <c r="JVR260" s="162"/>
      <c r="JVS260" s="162"/>
      <c r="JVT260" s="162"/>
      <c r="JVU260" s="162"/>
      <c r="JVV260" s="162"/>
      <c r="JVW260" s="162"/>
      <c r="JVX260" s="162"/>
      <c r="JVY260" s="162"/>
      <c r="JVZ260" s="162"/>
      <c r="JWA260" s="162"/>
      <c r="JWB260" s="35"/>
      <c r="JWC260" s="162"/>
      <c r="JWD260" s="162"/>
      <c r="JWE260" s="162"/>
      <c r="JWF260" s="162"/>
      <c r="JWG260" s="162"/>
      <c r="JWH260" s="162"/>
      <c r="JWI260" s="162"/>
      <c r="JWJ260" s="162"/>
      <c r="JWK260" s="162"/>
      <c r="JWL260" s="162"/>
      <c r="JWM260" s="162"/>
      <c r="JWN260" s="162"/>
      <c r="JWO260" s="162"/>
      <c r="JWP260" s="162"/>
      <c r="JWQ260" s="162"/>
      <c r="JWR260" s="162"/>
      <c r="JWS260" s="162"/>
      <c r="JWT260" s="162"/>
      <c r="JWU260" s="162"/>
      <c r="JWV260" s="35"/>
      <c r="JWW260" s="162"/>
      <c r="JWX260" s="162"/>
      <c r="JWY260" s="162"/>
      <c r="JWZ260" s="162"/>
      <c r="JXA260" s="162"/>
      <c r="JXB260" s="162"/>
      <c r="JXC260" s="162"/>
      <c r="JXD260" s="162"/>
      <c r="JXE260" s="162"/>
      <c r="JXF260" s="162"/>
      <c r="JXG260" s="162"/>
      <c r="JXH260" s="162"/>
      <c r="JXI260" s="162"/>
      <c r="JXJ260" s="162"/>
      <c r="JXK260" s="162"/>
      <c r="JXL260" s="162"/>
      <c r="JXM260" s="162"/>
      <c r="JXN260" s="162"/>
      <c r="JXO260" s="162"/>
      <c r="JXP260" s="35"/>
      <c r="JXQ260" s="162"/>
      <c r="JXR260" s="162"/>
      <c r="JXS260" s="162"/>
      <c r="JXT260" s="162"/>
      <c r="JXU260" s="162"/>
      <c r="JXV260" s="162"/>
      <c r="JXW260" s="162"/>
      <c r="JXX260" s="162"/>
      <c r="JXY260" s="162"/>
      <c r="JXZ260" s="162"/>
      <c r="JYA260" s="162"/>
      <c r="JYB260" s="162"/>
      <c r="JYC260" s="162"/>
      <c r="JYD260" s="162"/>
      <c r="JYE260" s="162"/>
      <c r="JYF260" s="162"/>
      <c r="JYG260" s="162"/>
      <c r="JYH260" s="162"/>
      <c r="JYI260" s="162"/>
      <c r="JYJ260" s="35"/>
      <c r="JYK260" s="162"/>
      <c r="JYL260" s="162"/>
      <c r="JYM260" s="162"/>
      <c r="JYN260" s="162"/>
      <c r="JYO260" s="162"/>
      <c r="JYP260" s="162"/>
      <c r="JYQ260" s="162"/>
      <c r="JYR260" s="162"/>
      <c r="JYS260" s="162"/>
      <c r="JYT260" s="162"/>
      <c r="JYU260" s="162"/>
      <c r="JYV260" s="162"/>
      <c r="JYW260" s="162"/>
      <c r="JYX260" s="162"/>
      <c r="JYY260" s="162"/>
      <c r="JYZ260" s="162"/>
      <c r="JZA260" s="162"/>
      <c r="JZB260" s="162"/>
      <c r="JZC260" s="162"/>
      <c r="JZD260" s="35"/>
      <c r="JZE260" s="162"/>
      <c r="JZF260" s="162"/>
      <c r="JZG260" s="162"/>
      <c r="JZH260" s="162"/>
      <c r="JZI260" s="162"/>
      <c r="JZJ260" s="162"/>
      <c r="JZK260" s="162"/>
      <c r="JZL260" s="162"/>
      <c r="JZM260" s="162"/>
      <c r="JZN260" s="162"/>
      <c r="JZO260" s="162"/>
      <c r="JZP260" s="162"/>
      <c r="JZQ260" s="162"/>
      <c r="JZR260" s="162"/>
      <c r="JZS260" s="162"/>
      <c r="JZT260" s="162"/>
      <c r="JZU260" s="162"/>
      <c r="JZV260" s="162"/>
      <c r="JZW260" s="162"/>
      <c r="JZX260" s="35"/>
      <c r="JZY260" s="162"/>
      <c r="JZZ260" s="162"/>
      <c r="KAA260" s="162"/>
      <c r="KAB260" s="162"/>
      <c r="KAC260" s="162"/>
      <c r="KAD260" s="162"/>
      <c r="KAE260" s="162"/>
      <c r="KAF260" s="162"/>
      <c r="KAG260" s="162"/>
      <c r="KAH260" s="162"/>
      <c r="KAI260" s="162"/>
      <c r="KAJ260" s="162"/>
      <c r="KAK260" s="162"/>
      <c r="KAL260" s="162"/>
      <c r="KAM260" s="162"/>
      <c r="KAN260" s="162"/>
      <c r="KAO260" s="162"/>
      <c r="KAP260" s="162"/>
      <c r="KAQ260" s="162"/>
      <c r="KAR260" s="35"/>
      <c r="KAS260" s="162"/>
      <c r="KAT260" s="162"/>
      <c r="KAU260" s="162"/>
      <c r="KAV260" s="162"/>
      <c r="KAW260" s="162"/>
      <c r="KAX260" s="162"/>
      <c r="KAY260" s="162"/>
      <c r="KAZ260" s="162"/>
      <c r="KBA260" s="162"/>
      <c r="KBB260" s="162"/>
      <c r="KBC260" s="162"/>
      <c r="KBD260" s="162"/>
      <c r="KBE260" s="162"/>
      <c r="KBF260" s="162"/>
      <c r="KBG260" s="162"/>
      <c r="KBH260" s="162"/>
      <c r="KBI260" s="162"/>
      <c r="KBJ260" s="162"/>
      <c r="KBK260" s="162"/>
      <c r="KBL260" s="35"/>
      <c r="KBM260" s="162"/>
      <c r="KBN260" s="162"/>
      <c r="KBO260" s="162"/>
      <c r="KBP260" s="162"/>
      <c r="KBQ260" s="162"/>
      <c r="KBR260" s="162"/>
      <c r="KBS260" s="162"/>
      <c r="KBT260" s="162"/>
      <c r="KBU260" s="162"/>
      <c r="KBV260" s="162"/>
      <c r="KBW260" s="162"/>
      <c r="KBX260" s="162"/>
      <c r="KBY260" s="162"/>
      <c r="KBZ260" s="162"/>
      <c r="KCA260" s="162"/>
      <c r="KCB260" s="162"/>
      <c r="KCC260" s="162"/>
      <c r="KCD260" s="162"/>
      <c r="KCE260" s="162"/>
      <c r="KCF260" s="35"/>
      <c r="KCG260" s="162"/>
      <c r="KCH260" s="162"/>
      <c r="KCI260" s="162"/>
      <c r="KCJ260" s="162"/>
      <c r="KCK260" s="162"/>
      <c r="KCL260" s="162"/>
      <c r="KCM260" s="162"/>
      <c r="KCN260" s="162"/>
      <c r="KCO260" s="162"/>
      <c r="KCP260" s="162"/>
      <c r="KCQ260" s="162"/>
      <c r="KCR260" s="162"/>
      <c r="KCS260" s="162"/>
      <c r="KCT260" s="162"/>
      <c r="KCU260" s="162"/>
      <c r="KCV260" s="162"/>
      <c r="KCW260" s="162"/>
      <c r="KCX260" s="162"/>
      <c r="KCY260" s="162"/>
      <c r="KCZ260" s="35"/>
      <c r="KDA260" s="162"/>
      <c r="KDB260" s="162"/>
      <c r="KDC260" s="162"/>
      <c r="KDD260" s="162"/>
      <c r="KDE260" s="162"/>
      <c r="KDF260" s="162"/>
      <c r="KDG260" s="162"/>
      <c r="KDH260" s="162"/>
      <c r="KDI260" s="162"/>
      <c r="KDJ260" s="162"/>
      <c r="KDK260" s="162"/>
      <c r="KDL260" s="162"/>
      <c r="KDM260" s="162"/>
      <c r="KDN260" s="162"/>
      <c r="KDO260" s="162"/>
      <c r="KDP260" s="162"/>
      <c r="KDQ260" s="162"/>
      <c r="KDR260" s="162"/>
      <c r="KDS260" s="162"/>
      <c r="KDT260" s="35"/>
      <c r="KDU260" s="162"/>
      <c r="KDV260" s="162"/>
      <c r="KDW260" s="162"/>
      <c r="KDX260" s="162"/>
      <c r="KDY260" s="162"/>
      <c r="KDZ260" s="162"/>
      <c r="KEA260" s="162"/>
      <c r="KEB260" s="162"/>
      <c r="KEC260" s="162"/>
      <c r="KED260" s="162"/>
      <c r="KEE260" s="162"/>
      <c r="KEF260" s="162"/>
      <c r="KEG260" s="162"/>
      <c r="KEH260" s="162"/>
      <c r="KEI260" s="162"/>
      <c r="KEJ260" s="162"/>
      <c r="KEK260" s="162"/>
      <c r="KEL260" s="162"/>
      <c r="KEM260" s="162"/>
      <c r="KEN260" s="35"/>
      <c r="KEO260" s="162"/>
      <c r="KEP260" s="162"/>
      <c r="KEQ260" s="162"/>
      <c r="KER260" s="162"/>
      <c r="KES260" s="162"/>
      <c r="KET260" s="162"/>
      <c r="KEU260" s="162"/>
      <c r="KEV260" s="162"/>
      <c r="KEW260" s="162"/>
      <c r="KEX260" s="162"/>
      <c r="KEY260" s="162"/>
      <c r="KEZ260" s="162"/>
      <c r="KFA260" s="162"/>
      <c r="KFB260" s="162"/>
      <c r="KFC260" s="162"/>
      <c r="KFD260" s="162"/>
      <c r="KFE260" s="162"/>
      <c r="KFF260" s="162"/>
      <c r="KFG260" s="162"/>
      <c r="KFH260" s="35"/>
      <c r="KFI260" s="162"/>
      <c r="KFJ260" s="162"/>
      <c r="KFK260" s="162"/>
      <c r="KFL260" s="162"/>
      <c r="KFM260" s="162"/>
      <c r="KFN260" s="162"/>
      <c r="KFO260" s="162"/>
      <c r="KFP260" s="162"/>
      <c r="KFQ260" s="162"/>
      <c r="KFR260" s="162"/>
      <c r="KFS260" s="162"/>
      <c r="KFT260" s="162"/>
      <c r="KFU260" s="162"/>
      <c r="KFV260" s="162"/>
      <c r="KFW260" s="162"/>
      <c r="KFX260" s="162"/>
      <c r="KFY260" s="162"/>
      <c r="KFZ260" s="162"/>
      <c r="KGA260" s="162"/>
      <c r="KGB260" s="35"/>
      <c r="KGC260" s="162"/>
      <c r="KGD260" s="162"/>
      <c r="KGE260" s="162"/>
      <c r="KGF260" s="162"/>
      <c r="KGG260" s="162"/>
      <c r="KGH260" s="162"/>
      <c r="KGI260" s="162"/>
      <c r="KGJ260" s="162"/>
      <c r="KGK260" s="162"/>
      <c r="KGL260" s="162"/>
      <c r="KGM260" s="162"/>
      <c r="KGN260" s="162"/>
      <c r="KGO260" s="162"/>
      <c r="KGP260" s="162"/>
      <c r="KGQ260" s="162"/>
      <c r="KGR260" s="162"/>
      <c r="KGS260" s="162"/>
      <c r="KGT260" s="162"/>
      <c r="KGU260" s="162"/>
      <c r="KGV260" s="35"/>
      <c r="KGW260" s="162"/>
      <c r="KGX260" s="162"/>
      <c r="KGY260" s="162"/>
      <c r="KGZ260" s="162"/>
      <c r="KHA260" s="162"/>
      <c r="KHB260" s="162"/>
      <c r="KHC260" s="162"/>
      <c r="KHD260" s="162"/>
      <c r="KHE260" s="162"/>
      <c r="KHF260" s="162"/>
      <c r="KHG260" s="162"/>
      <c r="KHH260" s="162"/>
      <c r="KHI260" s="162"/>
      <c r="KHJ260" s="162"/>
      <c r="KHK260" s="162"/>
      <c r="KHL260" s="162"/>
      <c r="KHM260" s="162"/>
      <c r="KHN260" s="162"/>
      <c r="KHO260" s="162"/>
      <c r="KHP260" s="35"/>
      <c r="KHQ260" s="162"/>
      <c r="KHR260" s="162"/>
      <c r="KHS260" s="162"/>
      <c r="KHT260" s="162"/>
      <c r="KHU260" s="162"/>
      <c r="KHV260" s="162"/>
      <c r="KHW260" s="162"/>
      <c r="KHX260" s="162"/>
      <c r="KHY260" s="162"/>
      <c r="KHZ260" s="162"/>
      <c r="KIA260" s="162"/>
      <c r="KIB260" s="162"/>
      <c r="KIC260" s="162"/>
      <c r="KID260" s="162"/>
      <c r="KIE260" s="162"/>
      <c r="KIF260" s="162"/>
      <c r="KIG260" s="162"/>
      <c r="KIH260" s="162"/>
      <c r="KII260" s="162"/>
      <c r="KIJ260" s="35"/>
      <c r="KIK260" s="162"/>
      <c r="KIL260" s="162"/>
      <c r="KIM260" s="162"/>
      <c r="KIN260" s="162"/>
      <c r="KIO260" s="162"/>
      <c r="KIP260" s="162"/>
      <c r="KIQ260" s="162"/>
      <c r="KIR260" s="162"/>
      <c r="KIS260" s="162"/>
      <c r="KIT260" s="162"/>
      <c r="KIU260" s="162"/>
      <c r="KIV260" s="162"/>
      <c r="KIW260" s="162"/>
      <c r="KIX260" s="162"/>
      <c r="KIY260" s="162"/>
      <c r="KIZ260" s="162"/>
      <c r="KJA260" s="162"/>
      <c r="KJB260" s="162"/>
      <c r="KJC260" s="162"/>
      <c r="KJD260" s="35"/>
      <c r="KJE260" s="162"/>
      <c r="KJF260" s="162"/>
      <c r="KJG260" s="162"/>
      <c r="KJH260" s="162"/>
      <c r="KJI260" s="162"/>
      <c r="KJJ260" s="162"/>
      <c r="KJK260" s="162"/>
      <c r="KJL260" s="162"/>
      <c r="KJM260" s="162"/>
      <c r="KJN260" s="162"/>
      <c r="KJO260" s="162"/>
      <c r="KJP260" s="162"/>
      <c r="KJQ260" s="162"/>
      <c r="KJR260" s="162"/>
      <c r="KJS260" s="162"/>
      <c r="KJT260" s="162"/>
      <c r="KJU260" s="162"/>
      <c r="KJV260" s="162"/>
      <c r="KJW260" s="162"/>
      <c r="KJX260" s="35"/>
      <c r="KJY260" s="162"/>
      <c r="KJZ260" s="162"/>
      <c r="KKA260" s="162"/>
      <c r="KKB260" s="162"/>
      <c r="KKC260" s="162"/>
      <c r="KKD260" s="162"/>
      <c r="KKE260" s="162"/>
      <c r="KKF260" s="162"/>
      <c r="KKG260" s="162"/>
      <c r="KKH260" s="162"/>
      <c r="KKI260" s="162"/>
      <c r="KKJ260" s="162"/>
      <c r="KKK260" s="162"/>
      <c r="KKL260" s="162"/>
      <c r="KKM260" s="162"/>
      <c r="KKN260" s="162"/>
      <c r="KKO260" s="162"/>
      <c r="KKP260" s="162"/>
      <c r="KKQ260" s="162"/>
      <c r="KKR260" s="35"/>
      <c r="KKS260" s="162"/>
      <c r="KKT260" s="162"/>
      <c r="KKU260" s="162"/>
      <c r="KKV260" s="162"/>
      <c r="KKW260" s="162"/>
      <c r="KKX260" s="162"/>
      <c r="KKY260" s="162"/>
      <c r="KKZ260" s="162"/>
      <c r="KLA260" s="162"/>
      <c r="KLB260" s="162"/>
      <c r="KLC260" s="162"/>
      <c r="KLD260" s="162"/>
      <c r="KLE260" s="162"/>
      <c r="KLF260" s="162"/>
      <c r="KLG260" s="162"/>
      <c r="KLH260" s="162"/>
      <c r="KLI260" s="162"/>
      <c r="KLJ260" s="162"/>
      <c r="KLK260" s="162"/>
      <c r="KLL260" s="35"/>
      <c r="KLM260" s="162"/>
      <c r="KLN260" s="162"/>
      <c r="KLO260" s="162"/>
      <c r="KLP260" s="162"/>
      <c r="KLQ260" s="162"/>
      <c r="KLR260" s="162"/>
      <c r="KLS260" s="162"/>
      <c r="KLT260" s="162"/>
      <c r="KLU260" s="162"/>
      <c r="KLV260" s="162"/>
      <c r="KLW260" s="162"/>
      <c r="KLX260" s="162"/>
      <c r="KLY260" s="162"/>
      <c r="KLZ260" s="162"/>
      <c r="KMA260" s="162"/>
      <c r="KMB260" s="162"/>
      <c r="KMC260" s="162"/>
      <c r="KMD260" s="162"/>
      <c r="KME260" s="162"/>
      <c r="KMF260" s="35"/>
      <c r="KMG260" s="162"/>
      <c r="KMH260" s="162"/>
      <c r="KMI260" s="162"/>
      <c r="KMJ260" s="162"/>
      <c r="KMK260" s="162"/>
      <c r="KML260" s="162"/>
      <c r="KMM260" s="162"/>
      <c r="KMN260" s="162"/>
      <c r="KMO260" s="162"/>
      <c r="KMP260" s="162"/>
      <c r="KMQ260" s="162"/>
      <c r="KMR260" s="162"/>
      <c r="KMS260" s="162"/>
      <c r="KMT260" s="162"/>
      <c r="KMU260" s="162"/>
      <c r="KMV260" s="162"/>
      <c r="KMW260" s="162"/>
      <c r="KMX260" s="162"/>
      <c r="KMY260" s="162"/>
      <c r="KMZ260" s="35"/>
      <c r="KNA260" s="162"/>
      <c r="KNB260" s="162"/>
      <c r="KNC260" s="162"/>
      <c r="KND260" s="162"/>
      <c r="KNE260" s="162"/>
      <c r="KNF260" s="162"/>
      <c r="KNG260" s="162"/>
      <c r="KNH260" s="162"/>
      <c r="KNI260" s="162"/>
      <c r="KNJ260" s="162"/>
      <c r="KNK260" s="162"/>
      <c r="KNL260" s="162"/>
      <c r="KNM260" s="162"/>
      <c r="KNN260" s="162"/>
      <c r="KNO260" s="162"/>
      <c r="KNP260" s="162"/>
      <c r="KNQ260" s="162"/>
      <c r="KNR260" s="162"/>
      <c r="KNS260" s="162"/>
      <c r="KNT260" s="35"/>
      <c r="KNU260" s="162"/>
      <c r="KNV260" s="162"/>
      <c r="KNW260" s="162"/>
      <c r="KNX260" s="162"/>
      <c r="KNY260" s="162"/>
      <c r="KNZ260" s="162"/>
      <c r="KOA260" s="162"/>
      <c r="KOB260" s="162"/>
      <c r="KOC260" s="162"/>
      <c r="KOD260" s="162"/>
      <c r="KOE260" s="162"/>
      <c r="KOF260" s="162"/>
      <c r="KOG260" s="162"/>
      <c r="KOH260" s="162"/>
      <c r="KOI260" s="162"/>
      <c r="KOJ260" s="162"/>
      <c r="KOK260" s="162"/>
      <c r="KOL260" s="162"/>
      <c r="KOM260" s="162"/>
      <c r="KON260" s="35"/>
      <c r="KOO260" s="162"/>
      <c r="KOP260" s="162"/>
      <c r="KOQ260" s="162"/>
      <c r="KOR260" s="162"/>
      <c r="KOS260" s="162"/>
      <c r="KOT260" s="162"/>
      <c r="KOU260" s="162"/>
      <c r="KOV260" s="162"/>
      <c r="KOW260" s="162"/>
      <c r="KOX260" s="162"/>
      <c r="KOY260" s="162"/>
      <c r="KOZ260" s="162"/>
      <c r="KPA260" s="162"/>
      <c r="KPB260" s="162"/>
      <c r="KPC260" s="162"/>
      <c r="KPD260" s="162"/>
      <c r="KPE260" s="162"/>
      <c r="KPF260" s="162"/>
      <c r="KPG260" s="162"/>
      <c r="KPH260" s="35"/>
      <c r="KPI260" s="162"/>
      <c r="KPJ260" s="162"/>
      <c r="KPK260" s="162"/>
      <c r="KPL260" s="162"/>
      <c r="KPM260" s="162"/>
      <c r="KPN260" s="162"/>
      <c r="KPO260" s="162"/>
      <c r="KPP260" s="162"/>
      <c r="KPQ260" s="162"/>
      <c r="KPR260" s="162"/>
      <c r="KPS260" s="162"/>
      <c r="KPT260" s="162"/>
      <c r="KPU260" s="162"/>
      <c r="KPV260" s="162"/>
      <c r="KPW260" s="162"/>
      <c r="KPX260" s="162"/>
      <c r="KPY260" s="162"/>
      <c r="KPZ260" s="162"/>
      <c r="KQA260" s="162"/>
      <c r="KQB260" s="35"/>
      <c r="KQC260" s="162"/>
      <c r="KQD260" s="162"/>
      <c r="KQE260" s="162"/>
      <c r="KQF260" s="162"/>
      <c r="KQG260" s="162"/>
      <c r="KQH260" s="162"/>
      <c r="KQI260" s="162"/>
      <c r="KQJ260" s="162"/>
      <c r="KQK260" s="162"/>
      <c r="KQL260" s="162"/>
      <c r="KQM260" s="162"/>
      <c r="KQN260" s="162"/>
      <c r="KQO260" s="162"/>
      <c r="KQP260" s="162"/>
      <c r="KQQ260" s="162"/>
      <c r="KQR260" s="162"/>
      <c r="KQS260" s="162"/>
      <c r="KQT260" s="162"/>
      <c r="KQU260" s="162"/>
      <c r="KQV260" s="35"/>
      <c r="KQW260" s="162"/>
      <c r="KQX260" s="162"/>
      <c r="KQY260" s="162"/>
      <c r="KQZ260" s="162"/>
      <c r="KRA260" s="162"/>
      <c r="KRB260" s="162"/>
      <c r="KRC260" s="162"/>
      <c r="KRD260" s="162"/>
      <c r="KRE260" s="162"/>
      <c r="KRF260" s="162"/>
      <c r="KRG260" s="162"/>
      <c r="KRH260" s="162"/>
      <c r="KRI260" s="162"/>
      <c r="KRJ260" s="162"/>
      <c r="KRK260" s="162"/>
      <c r="KRL260" s="162"/>
      <c r="KRM260" s="162"/>
      <c r="KRN260" s="162"/>
      <c r="KRO260" s="162"/>
      <c r="KRP260" s="35"/>
      <c r="KRQ260" s="162"/>
      <c r="KRR260" s="162"/>
      <c r="KRS260" s="162"/>
      <c r="KRT260" s="162"/>
      <c r="KRU260" s="162"/>
      <c r="KRV260" s="162"/>
      <c r="KRW260" s="162"/>
      <c r="KRX260" s="162"/>
      <c r="KRY260" s="162"/>
      <c r="KRZ260" s="162"/>
      <c r="KSA260" s="162"/>
      <c r="KSB260" s="162"/>
      <c r="KSC260" s="162"/>
      <c r="KSD260" s="162"/>
      <c r="KSE260" s="162"/>
      <c r="KSF260" s="162"/>
      <c r="KSG260" s="162"/>
      <c r="KSH260" s="162"/>
      <c r="KSI260" s="162"/>
      <c r="KSJ260" s="35"/>
      <c r="KSK260" s="162"/>
      <c r="KSL260" s="162"/>
      <c r="KSM260" s="162"/>
      <c r="KSN260" s="162"/>
      <c r="KSO260" s="162"/>
      <c r="KSP260" s="162"/>
      <c r="KSQ260" s="162"/>
      <c r="KSR260" s="162"/>
      <c r="KSS260" s="162"/>
      <c r="KST260" s="162"/>
      <c r="KSU260" s="162"/>
      <c r="KSV260" s="162"/>
      <c r="KSW260" s="162"/>
      <c r="KSX260" s="162"/>
      <c r="KSY260" s="162"/>
      <c r="KSZ260" s="162"/>
      <c r="KTA260" s="162"/>
      <c r="KTB260" s="162"/>
      <c r="KTC260" s="162"/>
      <c r="KTD260" s="35"/>
      <c r="KTE260" s="162"/>
      <c r="KTF260" s="162"/>
      <c r="KTG260" s="162"/>
      <c r="KTH260" s="162"/>
      <c r="KTI260" s="162"/>
      <c r="KTJ260" s="162"/>
      <c r="KTK260" s="162"/>
      <c r="KTL260" s="162"/>
      <c r="KTM260" s="162"/>
      <c r="KTN260" s="162"/>
      <c r="KTO260" s="162"/>
      <c r="KTP260" s="162"/>
      <c r="KTQ260" s="162"/>
      <c r="KTR260" s="162"/>
      <c r="KTS260" s="162"/>
      <c r="KTT260" s="162"/>
      <c r="KTU260" s="162"/>
      <c r="KTV260" s="162"/>
      <c r="KTW260" s="162"/>
      <c r="KTX260" s="35"/>
      <c r="KTY260" s="162"/>
      <c r="KTZ260" s="162"/>
      <c r="KUA260" s="162"/>
      <c r="KUB260" s="162"/>
      <c r="KUC260" s="162"/>
      <c r="KUD260" s="162"/>
      <c r="KUE260" s="162"/>
      <c r="KUF260" s="162"/>
      <c r="KUG260" s="162"/>
      <c r="KUH260" s="162"/>
      <c r="KUI260" s="162"/>
      <c r="KUJ260" s="162"/>
      <c r="KUK260" s="162"/>
      <c r="KUL260" s="162"/>
      <c r="KUM260" s="162"/>
      <c r="KUN260" s="162"/>
      <c r="KUO260" s="162"/>
      <c r="KUP260" s="162"/>
      <c r="KUQ260" s="162"/>
      <c r="KUR260" s="35"/>
      <c r="KUS260" s="162"/>
      <c r="KUT260" s="162"/>
      <c r="KUU260" s="162"/>
      <c r="KUV260" s="162"/>
      <c r="KUW260" s="162"/>
      <c r="KUX260" s="162"/>
      <c r="KUY260" s="162"/>
      <c r="KUZ260" s="162"/>
      <c r="KVA260" s="162"/>
      <c r="KVB260" s="162"/>
      <c r="KVC260" s="162"/>
      <c r="KVD260" s="162"/>
      <c r="KVE260" s="162"/>
      <c r="KVF260" s="162"/>
      <c r="KVG260" s="162"/>
      <c r="KVH260" s="162"/>
      <c r="KVI260" s="162"/>
      <c r="KVJ260" s="162"/>
      <c r="KVK260" s="162"/>
      <c r="KVL260" s="35"/>
      <c r="KVM260" s="162"/>
      <c r="KVN260" s="162"/>
      <c r="KVO260" s="162"/>
      <c r="KVP260" s="162"/>
      <c r="KVQ260" s="162"/>
      <c r="KVR260" s="162"/>
      <c r="KVS260" s="162"/>
      <c r="KVT260" s="162"/>
      <c r="KVU260" s="162"/>
      <c r="KVV260" s="162"/>
      <c r="KVW260" s="162"/>
      <c r="KVX260" s="162"/>
      <c r="KVY260" s="162"/>
      <c r="KVZ260" s="162"/>
      <c r="KWA260" s="162"/>
      <c r="KWB260" s="162"/>
      <c r="KWC260" s="162"/>
      <c r="KWD260" s="162"/>
      <c r="KWE260" s="162"/>
      <c r="KWF260" s="35"/>
      <c r="KWG260" s="162"/>
      <c r="KWH260" s="162"/>
      <c r="KWI260" s="162"/>
      <c r="KWJ260" s="162"/>
      <c r="KWK260" s="162"/>
      <c r="KWL260" s="162"/>
      <c r="KWM260" s="162"/>
      <c r="KWN260" s="162"/>
      <c r="KWO260" s="162"/>
      <c r="KWP260" s="162"/>
      <c r="KWQ260" s="162"/>
      <c r="KWR260" s="162"/>
      <c r="KWS260" s="162"/>
      <c r="KWT260" s="162"/>
      <c r="KWU260" s="162"/>
      <c r="KWV260" s="162"/>
      <c r="KWW260" s="162"/>
      <c r="KWX260" s="162"/>
      <c r="KWY260" s="162"/>
      <c r="KWZ260" s="35"/>
      <c r="KXA260" s="162"/>
      <c r="KXB260" s="162"/>
      <c r="KXC260" s="162"/>
      <c r="KXD260" s="162"/>
      <c r="KXE260" s="162"/>
      <c r="KXF260" s="162"/>
      <c r="KXG260" s="162"/>
      <c r="KXH260" s="162"/>
      <c r="KXI260" s="162"/>
      <c r="KXJ260" s="162"/>
      <c r="KXK260" s="162"/>
      <c r="KXL260" s="162"/>
      <c r="KXM260" s="162"/>
      <c r="KXN260" s="162"/>
      <c r="KXO260" s="162"/>
      <c r="KXP260" s="162"/>
      <c r="KXQ260" s="162"/>
      <c r="KXR260" s="162"/>
      <c r="KXS260" s="162"/>
      <c r="KXT260" s="35"/>
      <c r="KXU260" s="162"/>
      <c r="KXV260" s="162"/>
      <c r="KXW260" s="162"/>
      <c r="KXX260" s="162"/>
      <c r="KXY260" s="162"/>
      <c r="KXZ260" s="162"/>
      <c r="KYA260" s="162"/>
      <c r="KYB260" s="162"/>
      <c r="KYC260" s="162"/>
      <c r="KYD260" s="162"/>
      <c r="KYE260" s="162"/>
      <c r="KYF260" s="162"/>
      <c r="KYG260" s="162"/>
      <c r="KYH260" s="162"/>
      <c r="KYI260" s="162"/>
      <c r="KYJ260" s="162"/>
      <c r="KYK260" s="162"/>
      <c r="KYL260" s="162"/>
      <c r="KYM260" s="162"/>
      <c r="KYN260" s="35"/>
      <c r="KYO260" s="162"/>
      <c r="KYP260" s="162"/>
      <c r="KYQ260" s="162"/>
      <c r="KYR260" s="162"/>
      <c r="KYS260" s="162"/>
      <c r="KYT260" s="162"/>
      <c r="KYU260" s="162"/>
      <c r="KYV260" s="162"/>
      <c r="KYW260" s="162"/>
      <c r="KYX260" s="162"/>
      <c r="KYY260" s="162"/>
      <c r="KYZ260" s="162"/>
      <c r="KZA260" s="162"/>
      <c r="KZB260" s="162"/>
      <c r="KZC260" s="162"/>
      <c r="KZD260" s="162"/>
      <c r="KZE260" s="162"/>
      <c r="KZF260" s="162"/>
      <c r="KZG260" s="162"/>
      <c r="KZH260" s="35"/>
      <c r="KZI260" s="162"/>
      <c r="KZJ260" s="162"/>
      <c r="KZK260" s="162"/>
      <c r="KZL260" s="162"/>
      <c r="KZM260" s="162"/>
      <c r="KZN260" s="162"/>
      <c r="KZO260" s="162"/>
      <c r="KZP260" s="162"/>
      <c r="KZQ260" s="162"/>
      <c r="KZR260" s="162"/>
      <c r="KZS260" s="162"/>
      <c r="KZT260" s="162"/>
      <c r="KZU260" s="162"/>
      <c r="KZV260" s="162"/>
      <c r="KZW260" s="162"/>
      <c r="KZX260" s="162"/>
      <c r="KZY260" s="162"/>
      <c r="KZZ260" s="162"/>
      <c r="LAA260" s="162"/>
      <c r="LAB260" s="35"/>
      <c r="LAC260" s="162"/>
      <c r="LAD260" s="162"/>
      <c r="LAE260" s="162"/>
      <c r="LAF260" s="162"/>
      <c r="LAG260" s="162"/>
      <c r="LAH260" s="162"/>
      <c r="LAI260" s="162"/>
      <c r="LAJ260" s="162"/>
      <c r="LAK260" s="162"/>
      <c r="LAL260" s="162"/>
      <c r="LAM260" s="162"/>
      <c r="LAN260" s="162"/>
      <c r="LAO260" s="162"/>
      <c r="LAP260" s="162"/>
      <c r="LAQ260" s="162"/>
      <c r="LAR260" s="162"/>
      <c r="LAS260" s="162"/>
      <c r="LAT260" s="162"/>
      <c r="LAU260" s="162"/>
      <c r="LAV260" s="35"/>
      <c r="LAW260" s="162"/>
      <c r="LAX260" s="162"/>
      <c r="LAY260" s="162"/>
      <c r="LAZ260" s="162"/>
      <c r="LBA260" s="162"/>
      <c r="LBB260" s="162"/>
      <c r="LBC260" s="162"/>
      <c r="LBD260" s="162"/>
      <c r="LBE260" s="162"/>
      <c r="LBF260" s="162"/>
      <c r="LBG260" s="162"/>
      <c r="LBH260" s="162"/>
      <c r="LBI260" s="162"/>
      <c r="LBJ260" s="162"/>
      <c r="LBK260" s="162"/>
      <c r="LBL260" s="162"/>
      <c r="LBM260" s="162"/>
      <c r="LBN260" s="162"/>
      <c r="LBO260" s="162"/>
      <c r="LBP260" s="35"/>
      <c r="LBQ260" s="162"/>
      <c r="LBR260" s="162"/>
      <c r="LBS260" s="162"/>
      <c r="LBT260" s="162"/>
      <c r="LBU260" s="162"/>
      <c r="LBV260" s="162"/>
      <c r="LBW260" s="162"/>
      <c r="LBX260" s="162"/>
      <c r="LBY260" s="162"/>
      <c r="LBZ260" s="162"/>
      <c r="LCA260" s="162"/>
      <c r="LCB260" s="162"/>
      <c r="LCC260" s="162"/>
      <c r="LCD260" s="162"/>
      <c r="LCE260" s="162"/>
      <c r="LCF260" s="162"/>
      <c r="LCG260" s="162"/>
      <c r="LCH260" s="162"/>
      <c r="LCI260" s="162"/>
      <c r="LCJ260" s="35"/>
      <c r="LCK260" s="162"/>
      <c r="LCL260" s="162"/>
      <c r="LCM260" s="162"/>
      <c r="LCN260" s="162"/>
      <c r="LCO260" s="162"/>
      <c r="LCP260" s="162"/>
      <c r="LCQ260" s="162"/>
      <c r="LCR260" s="162"/>
      <c r="LCS260" s="162"/>
      <c r="LCT260" s="162"/>
      <c r="LCU260" s="162"/>
      <c r="LCV260" s="162"/>
      <c r="LCW260" s="162"/>
      <c r="LCX260" s="162"/>
      <c r="LCY260" s="162"/>
      <c r="LCZ260" s="162"/>
      <c r="LDA260" s="162"/>
      <c r="LDB260" s="162"/>
      <c r="LDC260" s="162"/>
      <c r="LDD260" s="35"/>
      <c r="LDE260" s="162"/>
      <c r="LDF260" s="162"/>
      <c r="LDG260" s="162"/>
      <c r="LDH260" s="162"/>
      <c r="LDI260" s="162"/>
      <c r="LDJ260" s="162"/>
      <c r="LDK260" s="162"/>
      <c r="LDL260" s="162"/>
      <c r="LDM260" s="162"/>
      <c r="LDN260" s="162"/>
      <c r="LDO260" s="162"/>
      <c r="LDP260" s="162"/>
      <c r="LDQ260" s="162"/>
      <c r="LDR260" s="162"/>
      <c r="LDS260" s="162"/>
      <c r="LDT260" s="162"/>
      <c r="LDU260" s="162"/>
      <c r="LDV260" s="162"/>
      <c r="LDW260" s="162"/>
      <c r="LDX260" s="35"/>
      <c r="LDY260" s="162"/>
      <c r="LDZ260" s="162"/>
      <c r="LEA260" s="162"/>
      <c r="LEB260" s="162"/>
      <c r="LEC260" s="162"/>
      <c r="LED260" s="162"/>
      <c r="LEE260" s="162"/>
      <c r="LEF260" s="162"/>
      <c r="LEG260" s="162"/>
      <c r="LEH260" s="162"/>
      <c r="LEI260" s="162"/>
      <c r="LEJ260" s="162"/>
      <c r="LEK260" s="162"/>
      <c r="LEL260" s="162"/>
      <c r="LEM260" s="162"/>
      <c r="LEN260" s="162"/>
      <c r="LEO260" s="162"/>
      <c r="LEP260" s="162"/>
      <c r="LEQ260" s="162"/>
      <c r="LER260" s="35"/>
      <c r="LES260" s="162"/>
      <c r="LET260" s="162"/>
      <c r="LEU260" s="162"/>
      <c r="LEV260" s="162"/>
      <c r="LEW260" s="162"/>
      <c r="LEX260" s="162"/>
      <c r="LEY260" s="162"/>
      <c r="LEZ260" s="162"/>
      <c r="LFA260" s="162"/>
      <c r="LFB260" s="162"/>
      <c r="LFC260" s="162"/>
      <c r="LFD260" s="162"/>
      <c r="LFE260" s="162"/>
      <c r="LFF260" s="162"/>
      <c r="LFG260" s="162"/>
      <c r="LFH260" s="162"/>
      <c r="LFI260" s="162"/>
      <c r="LFJ260" s="162"/>
      <c r="LFK260" s="162"/>
      <c r="LFL260" s="35"/>
      <c r="LFM260" s="162"/>
      <c r="LFN260" s="162"/>
      <c r="LFO260" s="162"/>
      <c r="LFP260" s="162"/>
      <c r="LFQ260" s="162"/>
      <c r="LFR260" s="162"/>
      <c r="LFS260" s="162"/>
      <c r="LFT260" s="162"/>
      <c r="LFU260" s="162"/>
      <c r="LFV260" s="162"/>
      <c r="LFW260" s="162"/>
      <c r="LFX260" s="162"/>
      <c r="LFY260" s="162"/>
      <c r="LFZ260" s="162"/>
      <c r="LGA260" s="162"/>
      <c r="LGB260" s="162"/>
      <c r="LGC260" s="162"/>
      <c r="LGD260" s="162"/>
      <c r="LGE260" s="162"/>
      <c r="LGF260" s="35"/>
      <c r="LGG260" s="162"/>
      <c r="LGH260" s="162"/>
      <c r="LGI260" s="162"/>
      <c r="LGJ260" s="162"/>
      <c r="LGK260" s="162"/>
      <c r="LGL260" s="162"/>
      <c r="LGM260" s="162"/>
      <c r="LGN260" s="162"/>
      <c r="LGO260" s="162"/>
      <c r="LGP260" s="162"/>
      <c r="LGQ260" s="162"/>
      <c r="LGR260" s="162"/>
      <c r="LGS260" s="162"/>
      <c r="LGT260" s="162"/>
      <c r="LGU260" s="162"/>
      <c r="LGV260" s="162"/>
      <c r="LGW260" s="162"/>
      <c r="LGX260" s="162"/>
      <c r="LGY260" s="162"/>
      <c r="LGZ260" s="35"/>
      <c r="LHA260" s="162"/>
      <c r="LHB260" s="162"/>
      <c r="LHC260" s="162"/>
      <c r="LHD260" s="162"/>
      <c r="LHE260" s="162"/>
      <c r="LHF260" s="162"/>
      <c r="LHG260" s="162"/>
      <c r="LHH260" s="162"/>
      <c r="LHI260" s="162"/>
      <c r="LHJ260" s="162"/>
      <c r="LHK260" s="162"/>
      <c r="LHL260" s="162"/>
      <c r="LHM260" s="162"/>
      <c r="LHN260" s="162"/>
      <c r="LHO260" s="162"/>
      <c r="LHP260" s="162"/>
      <c r="LHQ260" s="162"/>
      <c r="LHR260" s="162"/>
      <c r="LHS260" s="162"/>
      <c r="LHT260" s="35"/>
      <c r="LHU260" s="162"/>
      <c r="LHV260" s="162"/>
      <c r="LHW260" s="162"/>
      <c r="LHX260" s="162"/>
      <c r="LHY260" s="162"/>
      <c r="LHZ260" s="162"/>
      <c r="LIA260" s="162"/>
      <c r="LIB260" s="162"/>
      <c r="LIC260" s="162"/>
      <c r="LID260" s="162"/>
      <c r="LIE260" s="162"/>
      <c r="LIF260" s="162"/>
      <c r="LIG260" s="162"/>
      <c r="LIH260" s="162"/>
      <c r="LII260" s="162"/>
      <c r="LIJ260" s="162"/>
      <c r="LIK260" s="162"/>
      <c r="LIL260" s="162"/>
      <c r="LIM260" s="162"/>
      <c r="LIN260" s="35"/>
      <c r="LIO260" s="162"/>
      <c r="LIP260" s="162"/>
      <c r="LIQ260" s="162"/>
      <c r="LIR260" s="162"/>
      <c r="LIS260" s="162"/>
      <c r="LIT260" s="162"/>
      <c r="LIU260" s="162"/>
      <c r="LIV260" s="162"/>
      <c r="LIW260" s="162"/>
      <c r="LIX260" s="162"/>
      <c r="LIY260" s="162"/>
      <c r="LIZ260" s="162"/>
      <c r="LJA260" s="162"/>
      <c r="LJB260" s="162"/>
      <c r="LJC260" s="162"/>
      <c r="LJD260" s="162"/>
      <c r="LJE260" s="162"/>
      <c r="LJF260" s="162"/>
      <c r="LJG260" s="162"/>
      <c r="LJH260" s="35"/>
      <c r="LJI260" s="162"/>
      <c r="LJJ260" s="162"/>
      <c r="LJK260" s="162"/>
      <c r="LJL260" s="162"/>
      <c r="LJM260" s="162"/>
      <c r="LJN260" s="162"/>
      <c r="LJO260" s="162"/>
      <c r="LJP260" s="162"/>
      <c r="LJQ260" s="162"/>
      <c r="LJR260" s="162"/>
      <c r="LJS260" s="162"/>
      <c r="LJT260" s="162"/>
      <c r="LJU260" s="162"/>
      <c r="LJV260" s="162"/>
      <c r="LJW260" s="162"/>
      <c r="LJX260" s="162"/>
      <c r="LJY260" s="162"/>
      <c r="LJZ260" s="162"/>
      <c r="LKA260" s="162"/>
      <c r="LKB260" s="35"/>
      <c r="LKC260" s="162"/>
      <c r="LKD260" s="162"/>
      <c r="LKE260" s="162"/>
      <c r="LKF260" s="162"/>
      <c r="LKG260" s="162"/>
      <c r="LKH260" s="162"/>
      <c r="LKI260" s="162"/>
      <c r="LKJ260" s="162"/>
      <c r="LKK260" s="162"/>
      <c r="LKL260" s="162"/>
      <c r="LKM260" s="162"/>
      <c r="LKN260" s="162"/>
      <c r="LKO260" s="162"/>
      <c r="LKP260" s="162"/>
      <c r="LKQ260" s="162"/>
      <c r="LKR260" s="162"/>
      <c r="LKS260" s="162"/>
      <c r="LKT260" s="162"/>
      <c r="LKU260" s="162"/>
      <c r="LKV260" s="35"/>
      <c r="LKW260" s="162"/>
      <c r="LKX260" s="162"/>
      <c r="LKY260" s="162"/>
      <c r="LKZ260" s="162"/>
      <c r="LLA260" s="162"/>
      <c r="LLB260" s="162"/>
      <c r="LLC260" s="162"/>
      <c r="LLD260" s="162"/>
      <c r="LLE260" s="162"/>
      <c r="LLF260" s="162"/>
      <c r="LLG260" s="162"/>
      <c r="LLH260" s="162"/>
      <c r="LLI260" s="162"/>
      <c r="LLJ260" s="162"/>
      <c r="LLK260" s="162"/>
      <c r="LLL260" s="162"/>
      <c r="LLM260" s="162"/>
      <c r="LLN260" s="162"/>
      <c r="LLO260" s="162"/>
      <c r="LLP260" s="35"/>
      <c r="LLQ260" s="162"/>
      <c r="LLR260" s="162"/>
      <c r="LLS260" s="162"/>
      <c r="LLT260" s="162"/>
      <c r="LLU260" s="162"/>
      <c r="LLV260" s="162"/>
      <c r="LLW260" s="162"/>
      <c r="LLX260" s="162"/>
      <c r="LLY260" s="162"/>
      <c r="LLZ260" s="162"/>
      <c r="LMA260" s="162"/>
      <c r="LMB260" s="162"/>
      <c r="LMC260" s="162"/>
      <c r="LMD260" s="162"/>
      <c r="LME260" s="162"/>
      <c r="LMF260" s="162"/>
      <c r="LMG260" s="162"/>
      <c r="LMH260" s="162"/>
      <c r="LMI260" s="162"/>
      <c r="LMJ260" s="35"/>
      <c r="LMK260" s="162"/>
      <c r="LML260" s="162"/>
      <c r="LMM260" s="162"/>
      <c r="LMN260" s="162"/>
      <c r="LMO260" s="162"/>
      <c r="LMP260" s="162"/>
      <c r="LMQ260" s="162"/>
      <c r="LMR260" s="162"/>
      <c r="LMS260" s="162"/>
      <c r="LMT260" s="162"/>
      <c r="LMU260" s="162"/>
      <c r="LMV260" s="162"/>
      <c r="LMW260" s="162"/>
      <c r="LMX260" s="162"/>
      <c r="LMY260" s="162"/>
      <c r="LMZ260" s="162"/>
      <c r="LNA260" s="162"/>
      <c r="LNB260" s="162"/>
      <c r="LNC260" s="162"/>
      <c r="LND260" s="35"/>
      <c r="LNE260" s="162"/>
      <c r="LNF260" s="162"/>
      <c r="LNG260" s="162"/>
      <c r="LNH260" s="162"/>
      <c r="LNI260" s="162"/>
      <c r="LNJ260" s="162"/>
      <c r="LNK260" s="162"/>
      <c r="LNL260" s="162"/>
      <c r="LNM260" s="162"/>
      <c r="LNN260" s="162"/>
      <c r="LNO260" s="162"/>
      <c r="LNP260" s="162"/>
      <c r="LNQ260" s="162"/>
      <c r="LNR260" s="162"/>
      <c r="LNS260" s="162"/>
      <c r="LNT260" s="162"/>
      <c r="LNU260" s="162"/>
      <c r="LNV260" s="162"/>
      <c r="LNW260" s="162"/>
      <c r="LNX260" s="35"/>
      <c r="LNY260" s="162"/>
      <c r="LNZ260" s="162"/>
      <c r="LOA260" s="162"/>
      <c r="LOB260" s="162"/>
      <c r="LOC260" s="162"/>
      <c r="LOD260" s="162"/>
      <c r="LOE260" s="162"/>
      <c r="LOF260" s="162"/>
      <c r="LOG260" s="162"/>
      <c r="LOH260" s="162"/>
      <c r="LOI260" s="162"/>
      <c r="LOJ260" s="162"/>
      <c r="LOK260" s="162"/>
      <c r="LOL260" s="162"/>
      <c r="LOM260" s="162"/>
      <c r="LON260" s="162"/>
      <c r="LOO260" s="162"/>
      <c r="LOP260" s="162"/>
      <c r="LOQ260" s="162"/>
      <c r="LOR260" s="35"/>
      <c r="LOS260" s="162"/>
      <c r="LOT260" s="162"/>
      <c r="LOU260" s="162"/>
      <c r="LOV260" s="162"/>
      <c r="LOW260" s="162"/>
      <c r="LOX260" s="162"/>
      <c r="LOY260" s="162"/>
      <c r="LOZ260" s="162"/>
      <c r="LPA260" s="162"/>
      <c r="LPB260" s="162"/>
      <c r="LPC260" s="162"/>
      <c r="LPD260" s="162"/>
      <c r="LPE260" s="162"/>
      <c r="LPF260" s="162"/>
      <c r="LPG260" s="162"/>
      <c r="LPH260" s="162"/>
      <c r="LPI260" s="162"/>
      <c r="LPJ260" s="162"/>
      <c r="LPK260" s="162"/>
      <c r="LPL260" s="35"/>
      <c r="LPM260" s="162"/>
      <c r="LPN260" s="162"/>
      <c r="LPO260" s="162"/>
      <c r="LPP260" s="162"/>
      <c r="LPQ260" s="162"/>
      <c r="LPR260" s="162"/>
      <c r="LPS260" s="162"/>
      <c r="LPT260" s="162"/>
      <c r="LPU260" s="162"/>
      <c r="LPV260" s="162"/>
      <c r="LPW260" s="162"/>
      <c r="LPX260" s="162"/>
      <c r="LPY260" s="162"/>
      <c r="LPZ260" s="162"/>
      <c r="LQA260" s="162"/>
      <c r="LQB260" s="162"/>
      <c r="LQC260" s="162"/>
      <c r="LQD260" s="162"/>
      <c r="LQE260" s="162"/>
      <c r="LQF260" s="35"/>
      <c r="LQG260" s="162"/>
      <c r="LQH260" s="162"/>
      <c r="LQI260" s="162"/>
      <c r="LQJ260" s="162"/>
      <c r="LQK260" s="162"/>
      <c r="LQL260" s="162"/>
      <c r="LQM260" s="162"/>
      <c r="LQN260" s="162"/>
      <c r="LQO260" s="162"/>
      <c r="LQP260" s="162"/>
      <c r="LQQ260" s="162"/>
      <c r="LQR260" s="162"/>
      <c r="LQS260" s="162"/>
      <c r="LQT260" s="162"/>
      <c r="LQU260" s="162"/>
      <c r="LQV260" s="162"/>
      <c r="LQW260" s="162"/>
      <c r="LQX260" s="162"/>
      <c r="LQY260" s="162"/>
      <c r="LQZ260" s="35"/>
      <c r="LRA260" s="162"/>
      <c r="LRB260" s="162"/>
      <c r="LRC260" s="162"/>
      <c r="LRD260" s="162"/>
      <c r="LRE260" s="162"/>
      <c r="LRF260" s="162"/>
      <c r="LRG260" s="162"/>
      <c r="LRH260" s="162"/>
      <c r="LRI260" s="162"/>
      <c r="LRJ260" s="162"/>
      <c r="LRK260" s="162"/>
      <c r="LRL260" s="162"/>
      <c r="LRM260" s="162"/>
      <c r="LRN260" s="162"/>
      <c r="LRO260" s="162"/>
      <c r="LRP260" s="162"/>
      <c r="LRQ260" s="162"/>
      <c r="LRR260" s="162"/>
      <c r="LRS260" s="162"/>
      <c r="LRT260" s="35"/>
      <c r="LRU260" s="162"/>
      <c r="LRV260" s="162"/>
      <c r="LRW260" s="162"/>
      <c r="LRX260" s="162"/>
      <c r="LRY260" s="162"/>
      <c r="LRZ260" s="162"/>
      <c r="LSA260" s="162"/>
      <c r="LSB260" s="162"/>
      <c r="LSC260" s="162"/>
      <c r="LSD260" s="162"/>
      <c r="LSE260" s="162"/>
      <c r="LSF260" s="162"/>
      <c r="LSG260" s="162"/>
      <c r="LSH260" s="162"/>
      <c r="LSI260" s="162"/>
      <c r="LSJ260" s="162"/>
      <c r="LSK260" s="162"/>
      <c r="LSL260" s="162"/>
      <c r="LSM260" s="162"/>
      <c r="LSN260" s="35"/>
      <c r="LSO260" s="162"/>
      <c r="LSP260" s="162"/>
      <c r="LSQ260" s="162"/>
      <c r="LSR260" s="162"/>
      <c r="LSS260" s="162"/>
      <c r="LST260" s="162"/>
      <c r="LSU260" s="162"/>
      <c r="LSV260" s="162"/>
      <c r="LSW260" s="162"/>
      <c r="LSX260" s="162"/>
      <c r="LSY260" s="162"/>
      <c r="LSZ260" s="162"/>
      <c r="LTA260" s="162"/>
      <c r="LTB260" s="162"/>
      <c r="LTC260" s="162"/>
      <c r="LTD260" s="162"/>
      <c r="LTE260" s="162"/>
      <c r="LTF260" s="162"/>
      <c r="LTG260" s="162"/>
      <c r="LTH260" s="35"/>
      <c r="LTI260" s="162"/>
      <c r="LTJ260" s="162"/>
      <c r="LTK260" s="162"/>
      <c r="LTL260" s="162"/>
      <c r="LTM260" s="162"/>
      <c r="LTN260" s="162"/>
      <c r="LTO260" s="162"/>
      <c r="LTP260" s="162"/>
      <c r="LTQ260" s="162"/>
      <c r="LTR260" s="162"/>
      <c r="LTS260" s="162"/>
      <c r="LTT260" s="162"/>
      <c r="LTU260" s="162"/>
      <c r="LTV260" s="162"/>
      <c r="LTW260" s="162"/>
      <c r="LTX260" s="162"/>
      <c r="LTY260" s="162"/>
      <c r="LTZ260" s="162"/>
      <c r="LUA260" s="162"/>
      <c r="LUB260" s="35"/>
      <c r="LUC260" s="162"/>
      <c r="LUD260" s="162"/>
      <c r="LUE260" s="162"/>
      <c r="LUF260" s="162"/>
      <c r="LUG260" s="162"/>
      <c r="LUH260" s="162"/>
      <c r="LUI260" s="162"/>
      <c r="LUJ260" s="162"/>
      <c r="LUK260" s="162"/>
      <c r="LUL260" s="162"/>
      <c r="LUM260" s="162"/>
      <c r="LUN260" s="162"/>
      <c r="LUO260" s="162"/>
      <c r="LUP260" s="162"/>
      <c r="LUQ260" s="162"/>
      <c r="LUR260" s="162"/>
      <c r="LUS260" s="162"/>
      <c r="LUT260" s="162"/>
      <c r="LUU260" s="162"/>
      <c r="LUV260" s="35"/>
      <c r="LUW260" s="162"/>
      <c r="LUX260" s="162"/>
      <c r="LUY260" s="162"/>
      <c r="LUZ260" s="162"/>
      <c r="LVA260" s="162"/>
      <c r="LVB260" s="162"/>
      <c r="LVC260" s="162"/>
      <c r="LVD260" s="162"/>
      <c r="LVE260" s="162"/>
      <c r="LVF260" s="162"/>
      <c r="LVG260" s="162"/>
      <c r="LVH260" s="162"/>
      <c r="LVI260" s="162"/>
      <c r="LVJ260" s="162"/>
      <c r="LVK260" s="162"/>
      <c r="LVL260" s="162"/>
      <c r="LVM260" s="162"/>
      <c r="LVN260" s="162"/>
      <c r="LVO260" s="162"/>
      <c r="LVP260" s="35"/>
      <c r="LVQ260" s="162"/>
      <c r="LVR260" s="162"/>
      <c r="LVS260" s="162"/>
      <c r="LVT260" s="162"/>
      <c r="LVU260" s="162"/>
      <c r="LVV260" s="162"/>
      <c r="LVW260" s="162"/>
      <c r="LVX260" s="162"/>
      <c r="LVY260" s="162"/>
      <c r="LVZ260" s="162"/>
      <c r="LWA260" s="162"/>
      <c r="LWB260" s="162"/>
      <c r="LWC260" s="162"/>
      <c r="LWD260" s="162"/>
      <c r="LWE260" s="162"/>
      <c r="LWF260" s="162"/>
      <c r="LWG260" s="162"/>
      <c r="LWH260" s="162"/>
      <c r="LWI260" s="162"/>
      <c r="LWJ260" s="35"/>
      <c r="LWK260" s="162"/>
      <c r="LWL260" s="162"/>
      <c r="LWM260" s="162"/>
      <c r="LWN260" s="162"/>
      <c r="LWO260" s="162"/>
      <c r="LWP260" s="162"/>
      <c r="LWQ260" s="162"/>
      <c r="LWR260" s="162"/>
      <c r="LWS260" s="162"/>
      <c r="LWT260" s="162"/>
      <c r="LWU260" s="162"/>
      <c r="LWV260" s="162"/>
      <c r="LWW260" s="162"/>
      <c r="LWX260" s="162"/>
      <c r="LWY260" s="162"/>
      <c r="LWZ260" s="162"/>
      <c r="LXA260" s="162"/>
      <c r="LXB260" s="162"/>
      <c r="LXC260" s="162"/>
      <c r="LXD260" s="35"/>
      <c r="LXE260" s="162"/>
      <c r="LXF260" s="162"/>
      <c r="LXG260" s="162"/>
      <c r="LXH260" s="162"/>
      <c r="LXI260" s="162"/>
      <c r="LXJ260" s="162"/>
      <c r="LXK260" s="162"/>
      <c r="LXL260" s="162"/>
      <c r="LXM260" s="162"/>
      <c r="LXN260" s="162"/>
      <c r="LXO260" s="162"/>
      <c r="LXP260" s="162"/>
      <c r="LXQ260" s="162"/>
      <c r="LXR260" s="162"/>
      <c r="LXS260" s="162"/>
      <c r="LXT260" s="162"/>
      <c r="LXU260" s="162"/>
      <c r="LXV260" s="162"/>
      <c r="LXW260" s="162"/>
      <c r="LXX260" s="35"/>
      <c r="LXY260" s="162"/>
      <c r="LXZ260" s="162"/>
      <c r="LYA260" s="162"/>
      <c r="LYB260" s="162"/>
      <c r="LYC260" s="162"/>
      <c r="LYD260" s="162"/>
      <c r="LYE260" s="162"/>
      <c r="LYF260" s="162"/>
      <c r="LYG260" s="162"/>
      <c r="LYH260" s="162"/>
      <c r="LYI260" s="162"/>
      <c r="LYJ260" s="162"/>
      <c r="LYK260" s="162"/>
      <c r="LYL260" s="162"/>
      <c r="LYM260" s="162"/>
      <c r="LYN260" s="162"/>
      <c r="LYO260" s="162"/>
      <c r="LYP260" s="162"/>
      <c r="LYQ260" s="162"/>
      <c r="LYR260" s="35"/>
      <c r="LYS260" s="162"/>
      <c r="LYT260" s="162"/>
      <c r="LYU260" s="162"/>
      <c r="LYV260" s="162"/>
      <c r="LYW260" s="162"/>
      <c r="LYX260" s="162"/>
      <c r="LYY260" s="162"/>
      <c r="LYZ260" s="162"/>
      <c r="LZA260" s="162"/>
      <c r="LZB260" s="162"/>
      <c r="LZC260" s="162"/>
      <c r="LZD260" s="162"/>
      <c r="LZE260" s="162"/>
      <c r="LZF260" s="162"/>
      <c r="LZG260" s="162"/>
      <c r="LZH260" s="162"/>
      <c r="LZI260" s="162"/>
      <c r="LZJ260" s="162"/>
      <c r="LZK260" s="162"/>
      <c r="LZL260" s="35"/>
      <c r="LZM260" s="162"/>
      <c r="LZN260" s="162"/>
      <c r="LZO260" s="162"/>
      <c r="LZP260" s="162"/>
      <c r="LZQ260" s="162"/>
      <c r="LZR260" s="162"/>
      <c r="LZS260" s="162"/>
      <c r="LZT260" s="162"/>
      <c r="LZU260" s="162"/>
      <c r="LZV260" s="162"/>
      <c r="LZW260" s="162"/>
      <c r="LZX260" s="162"/>
      <c r="LZY260" s="162"/>
      <c r="LZZ260" s="162"/>
      <c r="MAA260" s="162"/>
      <c r="MAB260" s="162"/>
      <c r="MAC260" s="162"/>
      <c r="MAD260" s="162"/>
      <c r="MAE260" s="162"/>
      <c r="MAF260" s="35"/>
      <c r="MAG260" s="162"/>
      <c r="MAH260" s="162"/>
      <c r="MAI260" s="162"/>
      <c r="MAJ260" s="162"/>
      <c r="MAK260" s="162"/>
      <c r="MAL260" s="162"/>
      <c r="MAM260" s="162"/>
      <c r="MAN260" s="162"/>
      <c r="MAO260" s="162"/>
      <c r="MAP260" s="162"/>
      <c r="MAQ260" s="162"/>
      <c r="MAR260" s="162"/>
      <c r="MAS260" s="162"/>
      <c r="MAT260" s="162"/>
      <c r="MAU260" s="162"/>
      <c r="MAV260" s="162"/>
      <c r="MAW260" s="162"/>
      <c r="MAX260" s="162"/>
      <c r="MAY260" s="162"/>
      <c r="MAZ260" s="35"/>
      <c r="MBA260" s="162"/>
      <c r="MBB260" s="162"/>
      <c r="MBC260" s="162"/>
      <c r="MBD260" s="162"/>
      <c r="MBE260" s="162"/>
      <c r="MBF260" s="162"/>
      <c r="MBG260" s="162"/>
      <c r="MBH260" s="162"/>
      <c r="MBI260" s="162"/>
      <c r="MBJ260" s="162"/>
      <c r="MBK260" s="162"/>
      <c r="MBL260" s="162"/>
      <c r="MBM260" s="162"/>
      <c r="MBN260" s="162"/>
      <c r="MBO260" s="162"/>
      <c r="MBP260" s="162"/>
      <c r="MBQ260" s="162"/>
      <c r="MBR260" s="162"/>
      <c r="MBS260" s="162"/>
      <c r="MBT260" s="35"/>
      <c r="MBU260" s="162"/>
      <c r="MBV260" s="162"/>
      <c r="MBW260" s="162"/>
      <c r="MBX260" s="162"/>
      <c r="MBY260" s="162"/>
      <c r="MBZ260" s="162"/>
      <c r="MCA260" s="162"/>
      <c r="MCB260" s="162"/>
      <c r="MCC260" s="162"/>
      <c r="MCD260" s="162"/>
      <c r="MCE260" s="162"/>
      <c r="MCF260" s="162"/>
      <c r="MCG260" s="162"/>
      <c r="MCH260" s="162"/>
      <c r="MCI260" s="162"/>
      <c r="MCJ260" s="162"/>
      <c r="MCK260" s="162"/>
      <c r="MCL260" s="162"/>
      <c r="MCM260" s="162"/>
      <c r="MCN260" s="35"/>
      <c r="MCO260" s="162"/>
      <c r="MCP260" s="162"/>
      <c r="MCQ260" s="162"/>
      <c r="MCR260" s="162"/>
      <c r="MCS260" s="162"/>
      <c r="MCT260" s="162"/>
      <c r="MCU260" s="162"/>
      <c r="MCV260" s="162"/>
      <c r="MCW260" s="162"/>
      <c r="MCX260" s="162"/>
      <c r="MCY260" s="162"/>
      <c r="MCZ260" s="162"/>
      <c r="MDA260" s="162"/>
      <c r="MDB260" s="162"/>
      <c r="MDC260" s="162"/>
      <c r="MDD260" s="162"/>
      <c r="MDE260" s="162"/>
      <c r="MDF260" s="162"/>
      <c r="MDG260" s="162"/>
      <c r="MDH260" s="35"/>
      <c r="MDI260" s="162"/>
      <c r="MDJ260" s="162"/>
      <c r="MDK260" s="162"/>
      <c r="MDL260" s="162"/>
      <c r="MDM260" s="162"/>
      <c r="MDN260" s="162"/>
      <c r="MDO260" s="162"/>
      <c r="MDP260" s="162"/>
      <c r="MDQ260" s="162"/>
      <c r="MDR260" s="162"/>
      <c r="MDS260" s="162"/>
      <c r="MDT260" s="162"/>
      <c r="MDU260" s="162"/>
      <c r="MDV260" s="162"/>
      <c r="MDW260" s="162"/>
      <c r="MDX260" s="162"/>
      <c r="MDY260" s="162"/>
      <c r="MDZ260" s="162"/>
      <c r="MEA260" s="162"/>
      <c r="MEB260" s="35"/>
      <c r="MEC260" s="162"/>
      <c r="MED260" s="162"/>
      <c r="MEE260" s="162"/>
      <c r="MEF260" s="162"/>
      <c r="MEG260" s="162"/>
      <c r="MEH260" s="162"/>
      <c r="MEI260" s="162"/>
      <c r="MEJ260" s="162"/>
      <c r="MEK260" s="162"/>
      <c r="MEL260" s="162"/>
      <c r="MEM260" s="162"/>
      <c r="MEN260" s="162"/>
      <c r="MEO260" s="162"/>
      <c r="MEP260" s="162"/>
      <c r="MEQ260" s="162"/>
      <c r="MER260" s="162"/>
      <c r="MES260" s="162"/>
      <c r="MET260" s="162"/>
      <c r="MEU260" s="162"/>
      <c r="MEV260" s="35"/>
      <c r="MEW260" s="162"/>
      <c r="MEX260" s="162"/>
      <c r="MEY260" s="162"/>
      <c r="MEZ260" s="162"/>
      <c r="MFA260" s="162"/>
      <c r="MFB260" s="162"/>
      <c r="MFC260" s="162"/>
      <c r="MFD260" s="162"/>
      <c r="MFE260" s="162"/>
      <c r="MFF260" s="162"/>
      <c r="MFG260" s="162"/>
      <c r="MFH260" s="162"/>
      <c r="MFI260" s="162"/>
      <c r="MFJ260" s="162"/>
      <c r="MFK260" s="162"/>
      <c r="MFL260" s="162"/>
      <c r="MFM260" s="162"/>
      <c r="MFN260" s="162"/>
      <c r="MFO260" s="162"/>
      <c r="MFP260" s="35"/>
      <c r="MFQ260" s="162"/>
      <c r="MFR260" s="162"/>
      <c r="MFS260" s="162"/>
      <c r="MFT260" s="162"/>
      <c r="MFU260" s="162"/>
      <c r="MFV260" s="162"/>
      <c r="MFW260" s="162"/>
      <c r="MFX260" s="162"/>
      <c r="MFY260" s="162"/>
      <c r="MFZ260" s="162"/>
      <c r="MGA260" s="162"/>
      <c r="MGB260" s="162"/>
      <c r="MGC260" s="162"/>
      <c r="MGD260" s="162"/>
      <c r="MGE260" s="162"/>
      <c r="MGF260" s="162"/>
      <c r="MGG260" s="162"/>
      <c r="MGH260" s="162"/>
      <c r="MGI260" s="162"/>
      <c r="MGJ260" s="35"/>
      <c r="MGK260" s="162"/>
      <c r="MGL260" s="162"/>
      <c r="MGM260" s="162"/>
      <c r="MGN260" s="162"/>
      <c r="MGO260" s="162"/>
      <c r="MGP260" s="162"/>
      <c r="MGQ260" s="162"/>
      <c r="MGR260" s="162"/>
      <c r="MGS260" s="162"/>
      <c r="MGT260" s="162"/>
      <c r="MGU260" s="162"/>
      <c r="MGV260" s="162"/>
      <c r="MGW260" s="162"/>
      <c r="MGX260" s="162"/>
      <c r="MGY260" s="162"/>
      <c r="MGZ260" s="162"/>
      <c r="MHA260" s="162"/>
      <c r="MHB260" s="162"/>
      <c r="MHC260" s="162"/>
      <c r="MHD260" s="35"/>
      <c r="MHE260" s="162"/>
      <c r="MHF260" s="162"/>
      <c r="MHG260" s="162"/>
      <c r="MHH260" s="162"/>
      <c r="MHI260" s="162"/>
      <c r="MHJ260" s="162"/>
      <c r="MHK260" s="162"/>
      <c r="MHL260" s="162"/>
      <c r="MHM260" s="162"/>
      <c r="MHN260" s="162"/>
      <c r="MHO260" s="162"/>
      <c r="MHP260" s="162"/>
      <c r="MHQ260" s="162"/>
      <c r="MHR260" s="162"/>
      <c r="MHS260" s="162"/>
      <c r="MHT260" s="162"/>
      <c r="MHU260" s="162"/>
      <c r="MHV260" s="162"/>
      <c r="MHW260" s="162"/>
      <c r="MHX260" s="35"/>
      <c r="MHY260" s="162"/>
      <c r="MHZ260" s="162"/>
      <c r="MIA260" s="162"/>
      <c r="MIB260" s="162"/>
      <c r="MIC260" s="162"/>
      <c r="MID260" s="162"/>
      <c r="MIE260" s="162"/>
      <c r="MIF260" s="162"/>
      <c r="MIG260" s="162"/>
      <c r="MIH260" s="162"/>
      <c r="MII260" s="162"/>
      <c r="MIJ260" s="162"/>
      <c r="MIK260" s="162"/>
      <c r="MIL260" s="162"/>
      <c r="MIM260" s="162"/>
      <c r="MIN260" s="162"/>
      <c r="MIO260" s="162"/>
      <c r="MIP260" s="162"/>
      <c r="MIQ260" s="162"/>
      <c r="MIR260" s="35"/>
      <c r="MIS260" s="162"/>
      <c r="MIT260" s="162"/>
      <c r="MIU260" s="162"/>
      <c r="MIV260" s="162"/>
      <c r="MIW260" s="162"/>
      <c r="MIX260" s="162"/>
      <c r="MIY260" s="162"/>
      <c r="MIZ260" s="162"/>
      <c r="MJA260" s="162"/>
      <c r="MJB260" s="162"/>
      <c r="MJC260" s="162"/>
      <c r="MJD260" s="162"/>
      <c r="MJE260" s="162"/>
      <c r="MJF260" s="162"/>
      <c r="MJG260" s="162"/>
      <c r="MJH260" s="162"/>
      <c r="MJI260" s="162"/>
      <c r="MJJ260" s="162"/>
      <c r="MJK260" s="162"/>
      <c r="MJL260" s="35"/>
      <c r="MJM260" s="162"/>
      <c r="MJN260" s="162"/>
      <c r="MJO260" s="162"/>
      <c r="MJP260" s="162"/>
      <c r="MJQ260" s="162"/>
      <c r="MJR260" s="162"/>
      <c r="MJS260" s="162"/>
      <c r="MJT260" s="162"/>
      <c r="MJU260" s="162"/>
      <c r="MJV260" s="162"/>
      <c r="MJW260" s="162"/>
      <c r="MJX260" s="162"/>
      <c r="MJY260" s="162"/>
      <c r="MJZ260" s="162"/>
      <c r="MKA260" s="162"/>
      <c r="MKB260" s="162"/>
      <c r="MKC260" s="162"/>
      <c r="MKD260" s="162"/>
      <c r="MKE260" s="162"/>
      <c r="MKF260" s="35"/>
      <c r="MKG260" s="162"/>
      <c r="MKH260" s="162"/>
      <c r="MKI260" s="162"/>
      <c r="MKJ260" s="162"/>
      <c r="MKK260" s="162"/>
      <c r="MKL260" s="162"/>
      <c r="MKM260" s="162"/>
      <c r="MKN260" s="162"/>
      <c r="MKO260" s="162"/>
      <c r="MKP260" s="162"/>
      <c r="MKQ260" s="162"/>
      <c r="MKR260" s="162"/>
      <c r="MKS260" s="162"/>
      <c r="MKT260" s="162"/>
      <c r="MKU260" s="162"/>
      <c r="MKV260" s="162"/>
      <c r="MKW260" s="162"/>
      <c r="MKX260" s="162"/>
      <c r="MKY260" s="162"/>
      <c r="MKZ260" s="35"/>
      <c r="MLA260" s="162"/>
      <c r="MLB260" s="162"/>
      <c r="MLC260" s="162"/>
      <c r="MLD260" s="162"/>
      <c r="MLE260" s="162"/>
      <c r="MLF260" s="162"/>
      <c r="MLG260" s="162"/>
      <c r="MLH260" s="162"/>
      <c r="MLI260" s="162"/>
      <c r="MLJ260" s="162"/>
      <c r="MLK260" s="162"/>
      <c r="MLL260" s="162"/>
      <c r="MLM260" s="162"/>
      <c r="MLN260" s="162"/>
      <c r="MLO260" s="162"/>
      <c r="MLP260" s="162"/>
      <c r="MLQ260" s="162"/>
      <c r="MLR260" s="162"/>
      <c r="MLS260" s="162"/>
      <c r="MLT260" s="35"/>
      <c r="MLU260" s="162"/>
      <c r="MLV260" s="162"/>
      <c r="MLW260" s="162"/>
      <c r="MLX260" s="162"/>
      <c r="MLY260" s="162"/>
      <c r="MLZ260" s="162"/>
      <c r="MMA260" s="162"/>
      <c r="MMB260" s="162"/>
      <c r="MMC260" s="162"/>
      <c r="MMD260" s="162"/>
      <c r="MME260" s="162"/>
      <c r="MMF260" s="162"/>
      <c r="MMG260" s="162"/>
      <c r="MMH260" s="162"/>
      <c r="MMI260" s="162"/>
      <c r="MMJ260" s="162"/>
      <c r="MMK260" s="162"/>
      <c r="MML260" s="162"/>
      <c r="MMM260" s="162"/>
      <c r="MMN260" s="35"/>
      <c r="MMO260" s="162"/>
      <c r="MMP260" s="162"/>
      <c r="MMQ260" s="162"/>
      <c r="MMR260" s="162"/>
      <c r="MMS260" s="162"/>
      <c r="MMT260" s="162"/>
      <c r="MMU260" s="162"/>
      <c r="MMV260" s="162"/>
      <c r="MMW260" s="162"/>
      <c r="MMX260" s="162"/>
      <c r="MMY260" s="162"/>
      <c r="MMZ260" s="162"/>
      <c r="MNA260" s="162"/>
      <c r="MNB260" s="162"/>
      <c r="MNC260" s="162"/>
      <c r="MND260" s="162"/>
      <c r="MNE260" s="162"/>
      <c r="MNF260" s="162"/>
      <c r="MNG260" s="162"/>
      <c r="MNH260" s="35"/>
      <c r="MNI260" s="162"/>
      <c r="MNJ260" s="162"/>
      <c r="MNK260" s="162"/>
      <c r="MNL260" s="162"/>
      <c r="MNM260" s="162"/>
      <c r="MNN260" s="162"/>
      <c r="MNO260" s="162"/>
      <c r="MNP260" s="162"/>
      <c r="MNQ260" s="162"/>
      <c r="MNR260" s="162"/>
      <c r="MNS260" s="162"/>
      <c r="MNT260" s="162"/>
      <c r="MNU260" s="162"/>
      <c r="MNV260" s="162"/>
      <c r="MNW260" s="162"/>
      <c r="MNX260" s="162"/>
      <c r="MNY260" s="162"/>
      <c r="MNZ260" s="162"/>
      <c r="MOA260" s="162"/>
      <c r="MOB260" s="35"/>
      <c r="MOC260" s="162"/>
      <c r="MOD260" s="162"/>
      <c r="MOE260" s="162"/>
      <c r="MOF260" s="162"/>
      <c r="MOG260" s="162"/>
      <c r="MOH260" s="162"/>
      <c r="MOI260" s="162"/>
      <c r="MOJ260" s="162"/>
      <c r="MOK260" s="162"/>
      <c r="MOL260" s="162"/>
      <c r="MOM260" s="162"/>
      <c r="MON260" s="162"/>
      <c r="MOO260" s="162"/>
      <c r="MOP260" s="162"/>
      <c r="MOQ260" s="162"/>
      <c r="MOR260" s="162"/>
      <c r="MOS260" s="162"/>
      <c r="MOT260" s="162"/>
      <c r="MOU260" s="162"/>
      <c r="MOV260" s="35"/>
      <c r="MOW260" s="162"/>
      <c r="MOX260" s="162"/>
      <c r="MOY260" s="162"/>
      <c r="MOZ260" s="162"/>
      <c r="MPA260" s="162"/>
      <c r="MPB260" s="162"/>
      <c r="MPC260" s="162"/>
      <c r="MPD260" s="162"/>
      <c r="MPE260" s="162"/>
      <c r="MPF260" s="162"/>
      <c r="MPG260" s="162"/>
      <c r="MPH260" s="162"/>
      <c r="MPI260" s="162"/>
      <c r="MPJ260" s="162"/>
      <c r="MPK260" s="162"/>
      <c r="MPL260" s="162"/>
      <c r="MPM260" s="162"/>
      <c r="MPN260" s="162"/>
      <c r="MPO260" s="162"/>
      <c r="MPP260" s="35"/>
      <c r="MPQ260" s="162"/>
      <c r="MPR260" s="162"/>
      <c r="MPS260" s="162"/>
      <c r="MPT260" s="162"/>
      <c r="MPU260" s="162"/>
      <c r="MPV260" s="162"/>
      <c r="MPW260" s="162"/>
      <c r="MPX260" s="162"/>
      <c r="MPY260" s="162"/>
      <c r="MPZ260" s="162"/>
      <c r="MQA260" s="162"/>
      <c r="MQB260" s="162"/>
      <c r="MQC260" s="162"/>
      <c r="MQD260" s="162"/>
      <c r="MQE260" s="162"/>
      <c r="MQF260" s="162"/>
      <c r="MQG260" s="162"/>
      <c r="MQH260" s="162"/>
      <c r="MQI260" s="162"/>
      <c r="MQJ260" s="35"/>
      <c r="MQK260" s="162"/>
      <c r="MQL260" s="162"/>
      <c r="MQM260" s="162"/>
      <c r="MQN260" s="162"/>
      <c r="MQO260" s="162"/>
      <c r="MQP260" s="162"/>
      <c r="MQQ260" s="162"/>
      <c r="MQR260" s="162"/>
      <c r="MQS260" s="162"/>
      <c r="MQT260" s="162"/>
      <c r="MQU260" s="162"/>
      <c r="MQV260" s="162"/>
      <c r="MQW260" s="162"/>
      <c r="MQX260" s="162"/>
      <c r="MQY260" s="162"/>
      <c r="MQZ260" s="162"/>
      <c r="MRA260" s="162"/>
      <c r="MRB260" s="162"/>
      <c r="MRC260" s="162"/>
      <c r="MRD260" s="35"/>
      <c r="MRE260" s="162"/>
      <c r="MRF260" s="162"/>
      <c r="MRG260" s="162"/>
      <c r="MRH260" s="162"/>
      <c r="MRI260" s="162"/>
      <c r="MRJ260" s="162"/>
      <c r="MRK260" s="162"/>
      <c r="MRL260" s="162"/>
      <c r="MRM260" s="162"/>
      <c r="MRN260" s="162"/>
      <c r="MRO260" s="162"/>
      <c r="MRP260" s="162"/>
      <c r="MRQ260" s="162"/>
      <c r="MRR260" s="162"/>
      <c r="MRS260" s="162"/>
      <c r="MRT260" s="162"/>
      <c r="MRU260" s="162"/>
      <c r="MRV260" s="162"/>
      <c r="MRW260" s="162"/>
      <c r="MRX260" s="35"/>
      <c r="MRY260" s="162"/>
      <c r="MRZ260" s="162"/>
      <c r="MSA260" s="162"/>
      <c r="MSB260" s="162"/>
      <c r="MSC260" s="162"/>
      <c r="MSD260" s="162"/>
      <c r="MSE260" s="162"/>
      <c r="MSF260" s="162"/>
      <c r="MSG260" s="162"/>
      <c r="MSH260" s="162"/>
      <c r="MSI260" s="162"/>
      <c r="MSJ260" s="162"/>
      <c r="MSK260" s="162"/>
      <c r="MSL260" s="162"/>
      <c r="MSM260" s="162"/>
      <c r="MSN260" s="162"/>
      <c r="MSO260" s="162"/>
      <c r="MSP260" s="162"/>
      <c r="MSQ260" s="162"/>
      <c r="MSR260" s="35"/>
      <c r="MSS260" s="162"/>
      <c r="MST260" s="162"/>
      <c r="MSU260" s="162"/>
      <c r="MSV260" s="162"/>
      <c r="MSW260" s="162"/>
      <c r="MSX260" s="162"/>
      <c r="MSY260" s="162"/>
      <c r="MSZ260" s="162"/>
      <c r="MTA260" s="162"/>
      <c r="MTB260" s="162"/>
      <c r="MTC260" s="162"/>
      <c r="MTD260" s="162"/>
      <c r="MTE260" s="162"/>
      <c r="MTF260" s="162"/>
      <c r="MTG260" s="162"/>
      <c r="MTH260" s="162"/>
      <c r="MTI260" s="162"/>
      <c r="MTJ260" s="162"/>
      <c r="MTK260" s="162"/>
      <c r="MTL260" s="35"/>
      <c r="MTM260" s="162"/>
      <c r="MTN260" s="162"/>
      <c r="MTO260" s="162"/>
      <c r="MTP260" s="162"/>
      <c r="MTQ260" s="162"/>
      <c r="MTR260" s="162"/>
      <c r="MTS260" s="162"/>
      <c r="MTT260" s="162"/>
      <c r="MTU260" s="162"/>
      <c r="MTV260" s="162"/>
      <c r="MTW260" s="162"/>
      <c r="MTX260" s="162"/>
      <c r="MTY260" s="162"/>
      <c r="MTZ260" s="162"/>
      <c r="MUA260" s="162"/>
      <c r="MUB260" s="162"/>
      <c r="MUC260" s="162"/>
      <c r="MUD260" s="162"/>
      <c r="MUE260" s="162"/>
      <c r="MUF260" s="35"/>
      <c r="MUG260" s="162"/>
      <c r="MUH260" s="162"/>
      <c r="MUI260" s="162"/>
      <c r="MUJ260" s="162"/>
      <c r="MUK260" s="162"/>
      <c r="MUL260" s="162"/>
      <c r="MUM260" s="162"/>
      <c r="MUN260" s="162"/>
      <c r="MUO260" s="162"/>
      <c r="MUP260" s="162"/>
      <c r="MUQ260" s="162"/>
      <c r="MUR260" s="162"/>
      <c r="MUS260" s="162"/>
      <c r="MUT260" s="162"/>
      <c r="MUU260" s="162"/>
      <c r="MUV260" s="162"/>
      <c r="MUW260" s="162"/>
      <c r="MUX260" s="162"/>
      <c r="MUY260" s="162"/>
      <c r="MUZ260" s="35"/>
      <c r="MVA260" s="162"/>
      <c r="MVB260" s="162"/>
      <c r="MVC260" s="162"/>
      <c r="MVD260" s="162"/>
      <c r="MVE260" s="162"/>
      <c r="MVF260" s="162"/>
      <c r="MVG260" s="162"/>
      <c r="MVH260" s="162"/>
      <c r="MVI260" s="162"/>
      <c r="MVJ260" s="162"/>
      <c r="MVK260" s="162"/>
      <c r="MVL260" s="162"/>
      <c r="MVM260" s="162"/>
      <c r="MVN260" s="162"/>
      <c r="MVO260" s="162"/>
      <c r="MVP260" s="162"/>
      <c r="MVQ260" s="162"/>
      <c r="MVR260" s="162"/>
      <c r="MVS260" s="162"/>
      <c r="MVT260" s="35"/>
      <c r="MVU260" s="162"/>
      <c r="MVV260" s="162"/>
      <c r="MVW260" s="162"/>
      <c r="MVX260" s="162"/>
      <c r="MVY260" s="162"/>
      <c r="MVZ260" s="162"/>
      <c r="MWA260" s="162"/>
      <c r="MWB260" s="162"/>
      <c r="MWC260" s="162"/>
      <c r="MWD260" s="162"/>
      <c r="MWE260" s="162"/>
      <c r="MWF260" s="162"/>
      <c r="MWG260" s="162"/>
      <c r="MWH260" s="162"/>
      <c r="MWI260" s="162"/>
      <c r="MWJ260" s="162"/>
      <c r="MWK260" s="162"/>
      <c r="MWL260" s="162"/>
      <c r="MWM260" s="162"/>
      <c r="MWN260" s="35"/>
      <c r="MWO260" s="162"/>
      <c r="MWP260" s="162"/>
      <c r="MWQ260" s="162"/>
      <c r="MWR260" s="162"/>
      <c r="MWS260" s="162"/>
      <c r="MWT260" s="162"/>
      <c r="MWU260" s="162"/>
      <c r="MWV260" s="162"/>
      <c r="MWW260" s="162"/>
      <c r="MWX260" s="162"/>
      <c r="MWY260" s="162"/>
      <c r="MWZ260" s="162"/>
      <c r="MXA260" s="162"/>
      <c r="MXB260" s="162"/>
      <c r="MXC260" s="162"/>
      <c r="MXD260" s="162"/>
      <c r="MXE260" s="162"/>
      <c r="MXF260" s="162"/>
      <c r="MXG260" s="162"/>
      <c r="MXH260" s="35"/>
      <c r="MXI260" s="162"/>
      <c r="MXJ260" s="162"/>
      <c r="MXK260" s="162"/>
      <c r="MXL260" s="162"/>
      <c r="MXM260" s="162"/>
      <c r="MXN260" s="162"/>
      <c r="MXO260" s="162"/>
      <c r="MXP260" s="162"/>
      <c r="MXQ260" s="162"/>
      <c r="MXR260" s="162"/>
      <c r="MXS260" s="162"/>
      <c r="MXT260" s="162"/>
      <c r="MXU260" s="162"/>
      <c r="MXV260" s="162"/>
      <c r="MXW260" s="162"/>
      <c r="MXX260" s="162"/>
      <c r="MXY260" s="162"/>
      <c r="MXZ260" s="162"/>
      <c r="MYA260" s="162"/>
      <c r="MYB260" s="35"/>
      <c r="MYC260" s="162"/>
      <c r="MYD260" s="162"/>
      <c r="MYE260" s="162"/>
      <c r="MYF260" s="162"/>
      <c r="MYG260" s="162"/>
      <c r="MYH260" s="162"/>
      <c r="MYI260" s="162"/>
      <c r="MYJ260" s="162"/>
      <c r="MYK260" s="162"/>
      <c r="MYL260" s="162"/>
      <c r="MYM260" s="162"/>
      <c r="MYN260" s="162"/>
      <c r="MYO260" s="162"/>
      <c r="MYP260" s="162"/>
      <c r="MYQ260" s="162"/>
      <c r="MYR260" s="162"/>
      <c r="MYS260" s="162"/>
      <c r="MYT260" s="162"/>
      <c r="MYU260" s="162"/>
      <c r="MYV260" s="35"/>
      <c r="MYW260" s="162"/>
      <c r="MYX260" s="162"/>
      <c r="MYY260" s="162"/>
      <c r="MYZ260" s="162"/>
      <c r="MZA260" s="162"/>
      <c r="MZB260" s="162"/>
      <c r="MZC260" s="162"/>
      <c r="MZD260" s="162"/>
      <c r="MZE260" s="162"/>
      <c r="MZF260" s="162"/>
      <c r="MZG260" s="162"/>
      <c r="MZH260" s="162"/>
      <c r="MZI260" s="162"/>
      <c r="MZJ260" s="162"/>
      <c r="MZK260" s="162"/>
      <c r="MZL260" s="162"/>
      <c r="MZM260" s="162"/>
      <c r="MZN260" s="162"/>
      <c r="MZO260" s="162"/>
      <c r="MZP260" s="35"/>
      <c r="MZQ260" s="162"/>
      <c r="MZR260" s="162"/>
      <c r="MZS260" s="162"/>
      <c r="MZT260" s="162"/>
      <c r="MZU260" s="162"/>
      <c r="MZV260" s="162"/>
      <c r="MZW260" s="162"/>
      <c r="MZX260" s="162"/>
      <c r="MZY260" s="162"/>
      <c r="MZZ260" s="162"/>
      <c r="NAA260" s="162"/>
      <c r="NAB260" s="162"/>
      <c r="NAC260" s="162"/>
      <c r="NAD260" s="162"/>
      <c r="NAE260" s="162"/>
      <c r="NAF260" s="162"/>
      <c r="NAG260" s="162"/>
      <c r="NAH260" s="162"/>
      <c r="NAI260" s="162"/>
      <c r="NAJ260" s="35"/>
      <c r="NAK260" s="162"/>
      <c r="NAL260" s="162"/>
      <c r="NAM260" s="162"/>
      <c r="NAN260" s="162"/>
      <c r="NAO260" s="162"/>
      <c r="NAP260" s="162"/>
      <c r="NAQ260" s="162"/>
      <c r="NAR260" s="162"/>
      <c r="NAS260" s="162"/>
      <c r="NAT260" s="162"/>
      <c r="NAU260" s="162"/>
      <c r="NAV260" s="162"/>
      <c r="NAW260" s="162"/>
      <c r="NAX260" s="162"/>
      <c r="NAY260" s="162"/>
      <c r="NAZ260" s="162"/>
      <c r="NBA260" s="162"/>
      <c r="NBB260" s="162"/>
      <c r="NBC260" s="162"/>
      <c r="NBD260" s="35"/>
      <c r="NBE260" s="162"/>
      <c r="NBF260" s="162"/>
      <c r="NBG260" s="162"/>
      <c r="NBH260" s="162"/>
      <c r="NBI260" s="162"/>
      <c r="NBJ260" s="162"/>
      <c r="NBK260" s="162"/>
      <c r="NBL260" s="162"/>
      <c r="NBM260" s="162"/>
      <c r="NBN260" s="162"/>
      <c r="NBO260" s="162"/>
      <c r="NBP260" s="162"/>
      <c r="NBQ260" s="162"/>
      <c r="NBR260" s="162"/>
      <c r="NBS260" s="162"/>
      <c r="NBT260" s="162"/>
      <c r="NBU260" s="162"/>
      <c r="NBV260" s="162"/>
      <c r="NBW260" s="162"/>
      <c r="NBX260" s="35"/>
      <c r="NBY260" s="162"/>
      <c r="NBZ260" s="162"/>
      <c r="NCA260" s="162"/>
      <c r="NCB260" s="162"/>
      <c r="NCC260" s="162"/>
      <c r="NCD260" s="162"/>
      <c r="NCE260" s="162"/>
      <c r="NCF260" s="162"/>
      <c r="NCG260" s="162"/>
      <c r="NCH260" s="162"/>
      <c r="NCI260" s="162"/>
      <c r="NCJ260" s="162"/>
      <c r="NCK260" s="162"/>
      <c r="NCL260" s="162"/>
      <c r="NCM260" s="162"/>
      <c r="NCN260" s="162"/>
      <c r="NCO260" s="162"/>
      <c r="NCP260" s="162"/>
      <c r="NCQ260" s="162"/>
      <c r="NCR260" s="35"/>
      <c r="NCS260" s="162"/>
      <c r="NCT260" s="162"/>
      <c r="NCU260" s="162"/>
      <c r="NCV260" s="162"/>
      <c r="NCW260" s="162"/>
      <c r="NCX260" s="162"/>
      <c r="NCY260" s="162"/>
      <c r="NCZ260" s="162"/>
      <c r="NDA260" s="162"/>
      <c r="NDB260" s="162"/>
      <c r="NDC260" s="162"/>
      <c r="NDD260" s="162"/>
      <c r="NDE260" s="162"/>
      <c r="NDF260" s="162"/>
      <c r="NDG260" s="162"/>
      <c r="NDH260" s="162"/>
      <c r="NDI260" s="162"/>
      <c r="NDJ260" s="162"/>
      <c r="NDK260" s="162"/>
      <c r="NDL260" s="35"/>
      <c r="NDM260" s="162"/>
      <c r="NDN260" s="162"/>
      <c r="NDO260" s="162"/>
      <c r="NDP260" s="162"/>
      <c r="NDQ260" s="162"/>
      <c r="NDR260" s="162"/>
      <c r="NDS260" s="162"/>
      <c r="NDT260" s="162"/>
      <c r="NDU260" s="162"/>
      <c r="NDV260" s="162"/>
      <c r="NDW260" s="162"/>
      <c r="NDX260" s="162"/>
      <c r="NDY260" s="162"/>
      <c r="NDZ260" s="162"/>
      <c r="NEA260" s="162"/>
      <c r="NEB260" s="162"/>
      <c r="NEC260" s="162"/>
      <c r="NED260" s="162"/>
      <c r="NEE260" s="162"/>
      <c r="NEF260" s="35"/>
      <c r="NEG260" s="162"/>
      <c r="NEH260" s="162"/>
      <c r="NEI260" s="162"/>
      <c r="NEJ260" s="162"/>
      <c r="NEK260" s="162"/>
      <c r="NEL260" s="162"/>
      <c r="NEM260" s="162"/>
      <c r="NEN260" s="162"/>
      <c r="NEO260" s="162"/>
      <c r="NEP260" s="162"/>
      <c r="NEQ260" s="162"/>
      <c r="NER260" s="162"/>
      <c r="NES260" s="162"/>
      <c r="NET260" s="162"/>
      <c r="NEU260" s="162"/>
      <c r="NEV260" s="162"/>
      <c r="NEW260" s="162"/>
      <c r="NEX260" s="162"/>
      <c r="NEY260" s="162"/>
      <c r="NEZ260" s="35"/>
      <c r="NFA260" s="162"/>
      <c r="NFB260" s="162"/>
      <c r="NFC260" s="162"/>
      <c r="NFD260" s="162"/>
      <c r="NFE260" s="162"/>
      <c r="NFF260" s="162"/>
      <c r="NFG260" s="162"/>
      <c r="NFH260" s="162"/>
      <c r="NFI260" s="162"/>
      <c r="NFJ260" s="162"/>
      <c r="NFK260" s="162"/>
      <c r="NFL260" s="162"/>
      <c r="NFM260" s="162"/>
      <c r="NFN260" s="162"/>
      <c r="NFO260" s="162"/>
      <c r="NFP260" s="162"/>
      <c r="NFQ260" s="162"/>
      <c r="NFR260" s="162"/>
      <c r="NFS260" s="162"/>
      <c r="NFT260" s="35"/>
      <c r="NFU260" s="162"/>
      <c r="NFV260" s="162"/>
      <c r="NFW260" s="162"/>
      <c r="NFX260" s="162"/>
      <c r="NFY260" s="162"/>
      <c r="NFZ260" s="162"/>
      <c r="NGA260" s="162"/>
      <c r="NGB260" s="162"/>
      <c r="NGC260" s="162"/>
      <c r="NGD260" s="162"/>
      <c r="NGE260" s="162"/>
      <c r="NGF260" s="162"/>
      <c r="NGG260" s="162"/>
      <c r="NGH260" s="162"/>
      <c r="NGI260" s="162"/>
      <c r="NGJ260" s="162"/>
      <c r="NGK260" s="162"/>
      <c r="NGL260" s="162"/>
      <c r="NGM260" s="162"/>
      <c r="NGN260" s="35"/>
      <c r="NGO260" s="162"/>
      <c r="NGP260" s="162"/>
      <c r="NGQ260" s="162"/>
      <c r="NGR260" s="162"/>
      <c r="NGS260" s="162"/>
      <c r="NGT260" s="162"/>
      <c r="NGU260" s="162"/>
      <c r="NGV260" s="162"/>
      <c r="NGW260" s="162"/>
      <c r="NGX260" s="162"/>
      <c r="NGY260" s="162"/>
      <c r="NGZ260" s="162"/>
      <c r="NHA260" s="162"/>
      <c r="NHB260" s="162"/>
      <c r="NHC260" s="162"/>
      <c r="NHD260" s="162"/>
      <c r="NHE260" s="162"/>
      <c r="NHF260" s="162"/>
      <c r="NHG260" s="162"/>
      <c r="NHH260" s="35"/>
      <c r="NHI260" s="162"/>
      <c r="NHJ260" s="162"/>
      <c r="NHK260" s="162"/>
      <c r="NHL260" s="162"/>
      <c r="NHM260" s="162"/>
      <c r="NHN260" s="162"/>
      <c r="NHO260" s="162"/>
      <c r="NHP260" s="162"/>
      <c r="NHQ260" s="162"/>
      <c r="NHR260" s="162"/>
      <c r="NHS260" s="162"/>
      <c r="NHT260" s="162"/>
      <c r="NHU260" s="162"/>
      <c r="NHV260" s="162"/>
      <c r="NHW260" s="162"/>
      <c r="NHX260" s="162"/>
      <c r="NHY260" s="162"/>
      <c r="NHZ260" s="162"/>
      <c r="NIA260" s="162"/>
      <c r="NIB260" s="35"/>
      <c r="NIC260" s="162"/>
      <c r="NID260" s="162"/>
      <c r="NIE260" s="162"/>
      <c r="NIF260" s="162"/>
      <c r="NIG260" s="162"/>
      <c r="NIH260" s="162"/>
      <c r="NII260" s="162"/>
      <c r="NIJ260" s="162"/>
      <c r="NIK260" s="162"/>
      <c r="NIL260" s="162"/>
      <c r="NIM260" s="162"/>
      <c r="NIN260" s="162"/>
      <c r="NIO260" s="162"/>
      <c r="NIP260" s="162"/>
      <c r="NIQ260" s="162"/>
      <c r="NIR260" s="162"/>
      <c r="NIS260" s="162"/>
      <c r="NIT260" s="162"/>
      <c r="NIU260" s="162"/>
      <c r="NIV260" s="35"/>
      <c r="NIW260" s="162"/>
      <c r="NIX260" s="162"/>
      <c r="NIY260" s="162"/>
      <c r="NIZ260" s="162"/>
      <c r="NJA260" s="162"/>
      <c r="NJB260" s="162"/>
      <c r="NJC260" s="162"/>
      <c r="NJD260" s="162"/>
      <c r="NJE260" s="162"/>
      <c r="NJF260" s="162"/>
      <c r="NJG260" s="162"/>
      <c r="NJH260" s="162"/>
      <c r="NJI260" s="162"/>
      <c r="NJJ260" s="162"/>
      <c r="NJK260" s="162"/>
      <c r="NJL260" s="162"/>
      <c r="NJM260" s="162"/>
      <c r="NJN260" s="162"/>
      <c r="NJO260" s="162"/>
      <c r="NJP260" s="35"/>
      <c r="NJQ260" s="162"/>
      <c r="NJR260" s="162"/>
      <c r="NJS260" s="162"/>
      <c r="NJT260" s="162"/>
      <c r="NJU260" s="162"/>
      <c r="NJV260" s="162"/>
      <c r="NJW260" s="162"/>
      <c r="NJX260" s="162"/>
      <c r="NJY260" s="162"/>
      <c r="NJZ260" s="162"/>
      <c r="NKA260" s="162"/>
      <c r="NKB260" s="162"/>
      <c r="NKC260" s="162"/>
      <c r="NKD260" s="162"/>
      <c r="NKE260" s="162"/>
      <c r="NKF260" s="162"/>
      <c r="NKG260" s="162"/>
      <c r="NKH260" s="162"/>
      <c r="NKI260" s="162"/>
      <c r="NKJ260" s="35"/>
      <c r="NKK260" s="162"/>
      <c r="NKL260" s="162"/>
      <c r="NKM260" s="162"/>
      <c r="NKN260" s="162"/>
      <c r="NKO260" s="162"/>
      <c r="NKP260" s="162"/>
      <c r="NKQ260" s="162"/>
      <c r="NKR260" s="162"/>
      <c r="NKS260" s="162"/>
      <c r="NKT260" s="162"/>
      <c r="NKU260" s="162"/>
      <c r="NKV260" s="162"/>
      <c r="NKW260" s="162"/>
      <c r="NKX260" s="162"/>
      <c r="NKY260" s="162"/>
      <c r="NKZ260" s="162"/>
      <c r="NLA260" s="162"/>
      <c r="NLB260" s="162"/>
      <c r="NLC260" s="162"/>
      <c r="NLD260" s="35"/>
      <c r="NLE260" s="162"/>
      <c r="NLF260" s="162"/>
      <c r="NLG260" s="162"/>
      <c r="NLH260" s="162"/>
      <c r="NLI260" s="162"/>
      <c r="NLJ260" s="162"/>
      <c r="NLK260" s="162"/>
      <c r="NLL260" s="162"/>
      <c r="NLM260" s="162"/>
      <c r="NLN260" s="162"/>
      <c r="NLO260" s="162"/>
      <c r="NLP260" s="162"/>
      <c r="NLQ260" s="162"/>
      <c r="NLR260" s="162"/>
      <c r="NLS260" s="162"/>
      <c r="NLT260" s="162"/>
      <c r="NLU260" s="162"/>
      <c r="NLV260" s="162"/>
      <c r="NLW260" s="162"/>
      <c r="NLX260" s="35"/>
      <c r="NLY260" s="162"/>
      <c r="NLZ260" s="162"/>
      <c r="NMA260" s="162"/>
      <c r="NMB260" s="162"/>
      <c r="NMC260" s="162"/>
      <c r="NMD260" s="162"/>
      <c r="NME260" s="162"/>
      <c r="NMF260" s="162"/>
      <c r="NMG260" s="162"/>
      <c r="NMH260" s="162"/>
      <c r="NMI260" s="162"/>
      <c r="NMJ260" s="162"/>
      <c r="NMK260" s="162"/>
      <c r="NML260" s="162"/>
      <c r="NMM260" s="162"/>
      <c r="NMN260" s="162"/>
      <c r="NMO260" s="162"/>
      <c r="NMP260" s="162"/>
      <c r="NMQ260" s="162"/>
      <c r="NMR260" s="35"/>
      <c r="NMS260" s="162"/>
      <c r="NMT260" s="162"/>
      <c r="NMU260" s="162"/>
      <c r="NMV260" s="162"/>
      <c r="NMW260" s="162"/>
      <c r="NMX260" s="162"/>
      <c r="NMY260" s="162"/>
      <c r="NMZ260" s="162"/>
      <c r="NNA260" s="162"/>
      <c r="NNB260" s="162"/>
      <c r="NNC260" s="162"/>
      <c r="NND260" s="162"/>
      <c r="NNE260" s="162"/>
      <c r="NNF260" s="162"/>
      <c r="NNG260" s="162"/>
      <c r="NNH260" s="162"/>
      <c r="NNI260" s="162"/>
      <c r="NNJ260" s="162"/>
      <c r="NNK260" s="162"/>
      <c r="NNL260" s="35"/>
      <c r="NNM260" s="162"/>
      <c r="NNN260" s="162"/>
      <c r="NNO260" s="162"/>
      <c r="NNP260" s="162"/>
      <c r="NNQ260" s="162"/>
      <c r="NNR260" s="162"/>
      <c r="NNS260" s="162"/>
      <c r="NNT260" s="162"/>
      <c r="NNU260" s="162"/>
      <c r="NNV260" s="162"/>
      <c r="NNW260" s="162"/>
      <c r="NNX260" s="162"/>
      <c r="NNY260" s="162"/>
      <c r="NNZ260" s="162"/>
      <c r="NOA260" s="162"/>
      <c r="NOB260" s="162"/>
      <c r="NOC260" s="162"/>
      <c r="NOD260" s="162"/>
      <c r="NOE260" s="162"/>
      <c r="NOF260" s="35"/>
      <c r="NOG260" s="162"/>
      <c r="NOH260" s="162"/>
      <c r="NOI260" s="162"/>
      <c r="NOJ260" s="162"/>
      <c r="NOK260" s="162"/>
      <c r="NOL260" s="162"/>
      <c r="NOM260" s="162"/>
      <c r="NON260" s="162"/>
      <c r="NOO260" s="162"/>
      <c r="NOP260" s="162"/>
      <c r="NOQ260" s="162"/>
      <c r="NOR260" s="162"/>
      <c r="NOS260" s="162"/>
      <c r="NOT260" s="162"/>
      <c r="NOU260" s="162"/>
      <c r="NOV260" s="162"/>
      <c r="NOW260" s="162"/>
      <c r="NOX260" s="162"/>
      <c r="NOY260" s="162"/>
      <c r="NOZ260" s="35"/>
      <c r="NPA260" s="162"/>
      <c r="NPB260" s="162"/>
      <c r="NPC260" s="162"/>
      <c r="NPD260" s="162"/>
      <c r="NPE260" s="162"/>
      <c r="NPF260" s="162"/>
      <c r="NPG260" s="162"/>
      <c r="NPH260" s="162"/>
      <c r="NPI260" s="162"/>
      <c r="NPJ260" s="162"/>
      <c r="NPK260" s="162"/>
      <c r="NPL260" s="162"/>
      <c r="NPM260" s="162"/>
      <c r="NPN260" s="162"/>
      <c r="NPO260" s="162"/>
      <c r="NPP260" s="162"/>
      <c r="NPQ260" s="162"/>
      <c r="NPR260" s="162"/>
      <c r="NPS260" s="162"/>
      <c r="NPT260" s="35"/>
      <c r="NPU260" s="162"/>
      <c r="NPV260" s="162"/>
      <c r="NPW260" s="162"/>
      <c r="NPX260" s="162"/>
      <c r="NPY260" s="162"/>
      <c r="NPZ260" s="162"/>
      <c r="NQA260" s="162"/>
      <c r="NQB260" s="162"/>
      <c r="NQC260" s="162"/>
      <c r="NQD260" s="162"/>
      <c r="NQE260" s="162"/>
      <c r="NQF260" s="162"/>
      <c r="NQG260" s="162"/>
      <c r="NQH260" s="162"/>
      <c r="NQI260" s="162"/>
      <c r="NQJ260" s="162"/>
      <c r="NQK260" s="162"/>
      <c r="NQL260" s="162"/>
      <c r="NQM260" s="162"/>
      <c r="NQN260" s="35"/>
      <c r="NQO260" s="162"/>
      <c r="NQP260" s="162"/>
      <c r="NQQ260" s="162"/>
      <c r="NQR260" s="162"/>
      <c r="NQS260" s="162"/>
      <c r="NQT260" s="162"/>
      <c r="NQU260" s="162"/>
      <c r="NQV260" s="162"/>
      <c r="NQW260" s="162"/>
      <c r="NQX260" s="162"/>
      <c r="NQY260" s="162"/>
      <c r="NQZ260" s="162"/>
      <c r="NRA260" s="162"/>
      <c r="NRB260" s="162"/>
      <c r="NRC260" s="162"/>
      <c r="NRD260" s="162"/>
      <c r="NRE260" s="162"/>
      <c r="NRF260" s="162"/>
      <c r="NRG260" s="162"/>
      <c r="NRH260" s="35"/>
      <c r="NRI260" s="162"/>
      <c r="NRJ260" s="162"/>
      <c r="NRK260" s="162"/>
      <c r="NRL260" s="162"/>
      <c r="NRM260" s="162"/>
      <c r="NRN260" s="162"/>
      <c r="NRO260" s="162"/>
      <c r="NRP260" s="162"/>
      <c r="NRQ260" s="162"/>
      <c r="NRR260" s="162"/>
      <c r="NRS260" s="162"/>
      <c r="NRT260" s="162"/>
      <c r="NRU260" s="162"/>
      <c r="NRV260" s="162"/>
      <c r="NRW260" s="162"/>
      <c r="NRX260" s="162"/>
      <c r="NRY260" s="162"/>
      <c r="NRZ260" s="162"/>
      <c r="NSA260" s="162"/>
      <c r="NSB260" s="35"/>
      <c r="NSC260" s="162"/>
      <c r="NSD260" s="162"/>
      <c r="NSE260" s="162"/>
      <c r="NSF260" s="162"/>
      <c r="NSG260" s="162"/>
      <c r="NSH260" s="162"/>
      <c r="NSI260" s="162"/>
      <c r="NSJ260" s="162"/>
      <c r="NSK260" s="162"/>
      <c r="NSL260" s="162"/>
      <c r="NSM260" s="162"/>
      <c r="NSN260" s="162"/>
      <c r="NSO260" s="162"/>
      <c r="NSP260" s="162"/>
      <c r="NSQ260" s="162"/>
      <c r="NSR260" s="162"/>
      <c r="NSS260" s="162"/>
      <c r="NST260" s="162"/>
      <c r="NSU260" s="162"/>
      <c r="NSV260" s="35"/>
      <c r="NSW260" s="162"/>
      <c r="NSX260" s="162"/>
      <c r="NSY260" s="162"/>
      <c r="NSZ260" s="162"/>
      <c r="NTA260" s="162"/>
      <c r="NTB260" s="162"/>
      <c r="NTC260" s="162"/>
      <c r="NTD260" s="162"/>
      <c r="NTE260" s="162"/>
      <c r="NTF260" s="162"/>
      <c r="NTG260" s="162"/>
      <c r="NTH260" s="162"/>
      <c r="NTI260" s="162"/>
      <c r="NTJ260" s="162"/>
      <c r="NTK260" s="162"/>
      <c r="NTL260" s="162"/>
      <c r="NTM260" s="162"/>
      <c r="NTN260" s="162"/>
      <c r="NTO260" s="162"/>
      <c r="NTP260" s="35"/>
      <c r="NTQ260" s="162"/>
      <c r="NTR260" s="162"/>
      <c r="NTS260" s="162"/>
      <c r="NTT260" s="162"/>
      <c r="NTU260" s="162"/>
      <c r="NTV260" s="162"/>
      <c r="NTW260" s="162"/>
      <c r="NTX260" s="162"/>
      <c r="NTY260" s="162"/>
      <c r="NTZ260" s="162"/>
      <c r="NUA260" s="162"/>
      <c r="NUB260" s="162"/>
      <c r="NUC260" s="162"/>
      <c r="NUD260" s="162"/>
      <c r="NUE260" s="162"/>
      <c r="NUF260" s="162"/>
      <c r="NUG260" s="162"/>
      <c r="NUH260" s="162"/>
      <c r="NUI260" s="162"/>
      <c r="NUJ260" s="35"/>
      <c r="NUK260" s="162"/>
      <c r="NUL260" s="162"/>
      <c r="NUM260" s="162"/>
      <c r="NUN260" s="162"/>
      <c r="NUO260" s="162"/>
      <c r="NUP260" s="162"/>
      <c r="NUQ260" s="162"/>
      <c r="NUR260" s="162"/>
      <c r="NUS260" s="162"/>
      <c r="NUT260" s="162"/>
      <c r="NUU260" s="162"/>
      <c r="NUV260" s="162"/>
      <c r="NUW260" s="162"/>
      <c r="NUX260" s="162"/>
      <c r="NUY260" s="162"/>
      <c r="NUZ260" s="162"/>
      <c r="NVA260" s="162"/>
      <c r="NVB260" s="162"/>
      <c r="NVC260" s="162"/>
      <c r="NVD260" s="35"/>
      <c r="NVE260" s="162"/>
      <c r="NVF260" s="162"/>
      <c r="NVG260" s="162"/>
      <c r="NVH260" s="162"/>
      <c r="NVI260" s="162"/>
      <c r="NVJ260" s="162"/>
      <c r="NVK260" s="162"/>
      <c r="NVL260" s="162"/>
      <c r="NVM260" s="162"/>
      <c r="NVN260" s="162"/>
      <c r="NVO260" s="162"/>
      <c r="NVP260" s="162"/>
      <c r="NVQ260" s="162"/>
      <c r="NVR260" s="162"/>
      <c r="NVS260" s="162"/>
      <c r="NVT260" s="162"/>
      <c r="NVU260" s="162"/>
      <c r="NVV260" s="162"/>
      <c r="NVW260" s="162"/>
      <c r="NVX260" s="35"/>
      <c r="NVY260" s="162"/>
      <c r="NVZ260" s="162"/>
      <c r="NWA260" s="162"/>
      <c r="NWB260" s="162"/>
      <c r="NWC260" s="162"/>
      <c r="NWD260" s="162"/>
      <c r="NWE260" s="162"/>
      <c r="NWF260" s="162"/>
      <c r="NWG260" s="162"/>
      <c r="NWH260" s="162"/>
      <c r="NWI260" s="162"/>
      <c r="NWJ260" s="162"/>
      <c r="NWK260" s="162"/>
      <c r="NWL260" s="162"/>
      <c r="NWM260" s="162"/>
      <c r="NWN260" s="162"/>
      <c r="NWO260" s="162"/>
      <c r="NWP260" s="162"/>
      <c r="NWQ260" s="162"/>
      <c r="NWR260" s="35"/>
      <c r="NWS260" s="162"/>
      <c r="NWT260" s="162"/>
      <c r="NWU260" s="162"/>
      <c r="NWV260" s="162"/>
      <c r="NWW260" s="162"/>
      <c r="NWX260" s="162"/>
      <c r="NWY260" s="162"/>
      <c r="NWZ260" s="162"/>
      <c r="NXA260" s="162"/>
      <c r="NXB260" s="162"/>
      <c r="NXC260" s="162"/>
      <c r="NXD260" s="162"/>
      <c r="NXE260" s="162"/>
      <c r="NXF260" s="162"/>
      <c r="NXG260" s="162"/>
      <c r="NXH260" s="162"/>
      <c r="NXI260" s="162"/>
      <c r="NXJ260" s="162"/>
      <c r="NXK260" s="162"/>
      <c r="NXL260" s="35"/>
      <c r="NXM260" s="162"/>
      <c r="NXN260" s="162"/>
      <c r="NXO260" s="162"/>
      <c r="NXP260" s="162"/>
      <c r="NXQ260" s="162"/>
      <c r="NXR260" s="162"/>
      <c r="NXS260" s="162"/>
      <c r="NXT260" s="162"/>
      <c r="NXU260" s="162"/>
      <c r="NXV260" s="162"/>
      <c r="NXW260" s="162"/>
      <c r="NXX260" s="162"/>
      <c r="NXY260" s="162"/>
      <c r="NXZ260" s="162"/>
      <c r="NYA260" s="162"/>
      <c r="NYB260" s="162"/>
      <c r="NYC260" s="162"/>
      <c r="NYD260" s="162"/>
      <c r="NYE260" s="162"/>
      <c r="NYF260" s="35"/>
      <c r="NYG260" s="162"/>
      <c r="NYH260" s="162"/>
      <c r="NYI260" s="162"/>
      <c r="NYJ260" s="162"/>
      <c r="NYK260" s="162"/>
      <c r="NYL260" s="162"/>
      <c r="NYM260" s="162"/>
      <c r="NYN260" s="162"/>
      <c r="NYO260" s="162"/>
      <c r="NYP260" s="162"/>
      <c r="NYQ260" s="162"/>
      <c r="NYR260" s="162"/>
      <c r="NYS260" s="162"/>
      <c r="NYT260" s="162"/>
      <c r="NYU260" s="162"/>
      <c r="NYV260" s="162"/>
      <c r="NYW260" s="162"/>
      <c r="NYX260" s="162"/>
      <c r="NYY260" s="162"/>
      <c r="NYZ260" s="35"/>
      <c r="NZA260" s="162"/>
      <c r="NZB260" s="162"/>
      <c r="NZC260" s="162"/>
      <c r="NZD260" s="162"/>
      <c r="NZE260" s="162"/>
      <c r="NZF260" s="162"/>
      <c r="NZG260" s="162"/>
      <c r="NZH260" s="162"/>
      <c r="NZI260" s="162"/>
      <c r="NZJ260" s="162"/>
      <c r="NZK260" s="162"/>
      <c r="NZL260" s="162"/>
      <c r="NZM260" s="162"/>
      <c r="NZN260" s="162"/>
      <c r="NZO260" s="162"/>
      <c r="NZP260" s="162"/>
      <c r="NZQ260" s="162"/>
      <c r="NZR260" s="162"/>
      <c r="NZS260" s="162"/>
      <c r="NZT260" s="35"/>
      <c r="NZU260" s="162"/>
      <c r="NZV260" s="162"/>
      <c r="NZW260" s="162"/>
      <c r="NZX260" s="162"/>
      <c r="NZY260" s="162"/>
      <c r="NZZ260" s="162"/>
      <c r="OAA260" s="162"/>
      <c r="OAB260" s="162"/>
      <c r="OAC260" s="162"/>
      <c r="OAD260" s="162"/>
      <c r="OAE260" s="162"/>
      <c r="OAF260" s="162"/>
      <c r="OAG260" s="162"/>
      <c r="OAH260" s="162"/>
      <c r="OAI260" s="162"/>
      <c r="OAJ260" s="162"/>
      <c r="OAK260" s="162"/>
      <c r="OAL260" s="162"/>
      <c r="OAM260" s="162"/>
      <c r="OAN260" s="35"/>
      <c r="OAO260" s="162"/>
      <c r="OAP260" s="162"/>
      <c r="OAQ260" s="162"/>
      <c r="OAR260" s="162"/>
      <c r="OAS260" s="162"/>
      <c r="OAT260" s="162"/>
      <c r="OAU260" s="162"/>
      <c r="OAV260" s="162"/>
      <c r="OAW260" s="162"/>
      <c r="OAX260" s="162"/>
      <c r="OAY260" s="162"/>
      <c r="OAZ260" s="162"/>
      <c r="OBA260" s="162"/>
      <c r="OBB260" s="162"/>
      <c r="OBC260" s="162"/>
      <c r="OBD260" s="162"/>
      <c r="OBE260" s="162"/>
      <c r="OBF260" s="162"/>
      <c r="OBG260" s="162"/>
      <c r="OBH260" s="35"/>
      <c r="OBI260" s="162"/>
      <c r="OBJ260" s="162"/>
      <c r="OBK260" s="162"/>
      <c r="OBL260" s="162"/>
      <c r="OBM260" s="162"/>
      <c r="OBN260" s="162"/>
      <c r="OBO260" s="162"/>
      <c r="OBP260" s="162"/>
      <c r="OBQ260" s="162"/>
      <c r="OBR260" s="162"/>
      <c r="OBS260" s="162"/>
      <c r="OBT260" s="162"/>
      <c r="OBU260" s="162"/>
      <c r="OBV260" s="162"/>
      <c r="OBW260" s="162"/>
      <c r="OBX260" s="162"/>
      <c r="OBY260" s="162"/>
      <c r="OBZ260" s="162"/>
      <c r="OCA260" s="162"/>
      <c r="OCB260" s="35"/>
      <c r="OCC260" s="162"/>
      <c r="OCD260" s="162"/>
      <c r="OCE260" s="162"/>
      <c r="OCF260" s="162"/>
      <c r="OCG260" s="162"/>
      <c r="OCH260" s="162"/>
      <c r="OCI260" s="162"/>
      <c r="OCJ260" s="162"/>
      <c r="OCK260" s="162"/>
      <c r="OCL260" s="162"/>
      <c r="OCM260" s="162"/>
      <c r="OCN260" s="162"/>
      <c r="OCO260" s="162"/>
      <c r="OCP260" s="162"/>
      <c r="OCQ260" s="162"/>
      <c r="OCR260" s="162"/>
      <c r="OCS260" s="162"/>
      <c r="OCT260" s="162"/>
      <c r="OCU260" s="162"/>
      <c r="OCV260" s="35"/>
      <c r="OCW260" s="162"/>
      <c r="OCX260" s="162"/>
      <c r="OCY260" s="162"/>
      <c r="OCZ260" s="162"/>
      <c r="ODA260" s="162"/>
      <c r="ODB260" s="162"/>
      <c r="ODC260" s="162"/>
      <c r="ODD260" s="162"/>
      <c r="ODE260" s="162"/>
      <c r="ODF260" s="162"/>
      <c r="ODG260" s="162"/>
      <c r="ODH260" s="162"/>
      <c r="ODI260" s="162"/>
      <c r="ODJ260" s="162"/>
      <c r="ODK260" s="162"/>
      <c r="ODL260" s="162"/>
      <c r="ODM260" s="162"/>
      <c r="ODN260" s="162"/>
      <c r="ODO260" s="162"/>
      <c r="ODP260" s="35"/>
      <c r="ODQ260" s="162"/>
      <c r="ODR260" s="162"/>
      <c r="ODS260" s="162"/>
      <c r="ODT260" s="162"/>
      <c r="ODU260" s="162"/>
      <c r="ODV260" s="162"/>
      <c r="ODW260" s="162"/>
      <c r="ODX260" s="162"/>
      <c r="ODY260" s="162"/>
      <c r="ODZ260" s="162"/>
      <c r="OEA260" s="162"/>
      <c r="OEB260" s="162"/>
      <c r="OEC260" s="162"/>
      <c r="OED260" s="162"/>
      <c r="OEE260" s="162"/>
      <c r="OEF260" s="162"/>
      <c r="OEG260" s="162"/>
      <c r="OEH260" s="162"/>
      <c r="OEI260" s="162"/>
      <c r="OEJ260" s="35"/>
      <c r="OEK260" s="162"/>
      <c r="OEL260" s="162"/>
      <c r="OEM260" s="162"/>
      <c r="OEN260" s="162"/>
      <c r="OEO260" s="162"/>
      <c r="OEP260" s="162"/>
      <c r="OEQ260" s="162"/>
      <c r="OER260" s="162"/>
      <c r="OES260" s="162"/>
      <c r="OET260" s="162"/>
      <c r="OEU260" s="162"/>
      <c r="OEV260" s="162"/>
      <c r="OEW260" s="162"/>
      <c r="OEX260" s="162"/>
      <c r="OEY260" s="162"/>
      <c r="OEZ260" s="162"/>
      <c r="OFA260" s="162"/>
      <c r="OFB260" s="162"/>
      <c r="OFC260" s="162"/>
      <c r="OFD260" s="35"/>
      <c r="OFE260" s="162"/>
      <c r="OFF260" s="162"/>
      <c r="OFG260" s="162"/>
      <c r="OFH260" s="162"/>
      <c r="OFI260" s="162"/>
      <c r="OFJ260" s="162"/>
      <c r="OFK260" s="162"/>
      <c r="OFL260" s="162"/>
      <c r="OFM260" s="162"/>
      <c r="OFN260" s="162"/>
      <c r="OFO260" s="162"/>
      <c r="OFP260" s="162"/>
      <c r="OFQ260" s="162"/>
      <c r="OFR260" s="162"/>
      <c r="OFS260" s="162"/>
      <c r="OFT260" s="162"/>
      <c r="OFU260" s="162"/>
      <c r="OFV260" s="162"/>
      <c r="OFW260" s="162"/>
      <c r="OFX260" s="35"/>
      <c r="OFY260" s="162"/>
      <c r="OFZ260" s="162"/>
      <c r="OGA260" s="162"/>
      <c r="OGB260" s="162"/>
      <c r="OGC260" s="162"/>
      <c r="OGD260" s="162"/>
      <c r="OGE260" s="162"/>
      <c r="OGF260" s="162"/>
      <c r="OGG260" s="162"/>
      <c r="OGH260" s="162"/>
      <c r="OGI260" s="162"/>
      <c r="OGJ260" s="162"/>
      <c r="OGK260" s="162"/>
      <c r="OGL260" s="162"/>
      <c r="OGM260" s="162"/>
      <c r="OGN260" s="162"/>
      <c r="OGO260" s="162"/>
      <c r="OGP260" s="162"/>
      <c r="OGQ260" s="162"/>
      <c r="OGR260" s="35"/>
      <c r="OGS260" s="162"/>
      <c r="OGT260" s="162"/>
      <c r="OGU260" s="162"/>
      <c r="OGV260" s="162"/>
      <c r="OGW260" s="162"/>
      <c r="OGX260" s="162"/>
      <c r="OGY260" s="162"/>
      <c r="OGZ260" s="162"/>
      <c r="OHA260" s="162"/>
      <c r="OHB260" s="162"/>
      <c r="OHC260" s="162"/>
      <c r="OHD260" s="162"/>
      <c r="OHE260" s="162"/>
      <c r="OHF260" s="162"/>
      <c r="OHG260" s="162"/>
      <c r="OHH260" s="162"/>
      <c r="OHI260" s="162"/>
      <c r="OHJ260" s="162"/>
      <c r="OHK260" s="162"/>
      <c r="OHL260" s="35"/>
      <c r="OHM260" s="162"/>
      <c r="OHN260" s="162"/>
      <c r="OHO260" s="162"/>
      <c r="OHP260" s="162"/>
      <c r="OHQ260" s="162"/>
      <c r="OHR260" s="162"/>
      <c r="OHS260" s="162"/>
      <c r="OHT260" s="162"/>
      <c r="OHU260" s="162"/>
      <c r="OHV260" s="162"/>
      <c r="OHW260" s="162"/>
      <c r="OHX260" s="162"/>
      <c r="OHY260" s="162"/>
      <c r="OHZ260" s="162"/>
      <c r="OIA260" s="162"/>
      <c r="OIB260" s="162"/>
      <c r="OIC260" s="162"/>
      <c r="OID260" s="162"/>
      <c r="OIE260" s="162"/>
      <c r="OIF260" s="35"/>
      <c r="OIG260" s="162"/>
      <c r="OIH260" s="162"/>
      <c r="OII260" s="162"/>
      <c r="OIJ260" s="162"/>
      <c r="OIK260" s="162"/>
      <c r="OIL260" s="162"/>
      <c r="OIM260" s="162"/>
      <c r="OIN260" s="162"/>
      <c r="OIO260" s="162"/>
      <c r="OIP260" s="162"/>
      <c r="OIQ260" s="162"/>
      <c r="OIR260" s="162"/>
      <c r="OIS260" s="162"/>
      <c r="OIT260" s="162"/>
      <c r="OIU260" s="162"/>
      <c r="OIV260" s="162"/>
      <c r="OIW260" s="162"/>
      <c r="OIX260" s="162"/>
      <c r="OIY260" s="162"/>
      <c r="OIZ260" s="35"/>
      <c r="OJA260" s="162"/>
      <c r="OJB260" s="162"/>
      <c r="OJC260" s="162"/>
      <c r="OJD260" s="162"/>
      <c r="OJE260" s="162"/>
      <c r="OJF260" s="162"/>
      <c r="OJG260" s="162"/>
      <c r="OJH260" s="162"/>
      <c r="OJI260" s="162"/>
      <c r="OJJ260" s="162"/>
      <c r="OJK260" s="162"/>
      <c r="OJL260" s="162"/>
      <c r="OJM260" s="162"/>
      <c r="OJN260" s="162"/>
      <c r="OJO260" s="162"/>
      <c r="OJP260" s="162"/>
      <c r="OJQ260" s="162"/>
      <c r="OJR260" s="162"/>
      <c r="OJS260" s="162"/>
      <c r="OJT260" s="35"/>
      <c r="OJU260" s="162"/>
      <c r="OJV260" s="162"/>
      <c r="OJW260" s="162"/>
      <c r="OJX260" s="162"/>
      <c r="OJY260" s="162"/>
      <c r="OJZ260" s="162"/>
      <c r="OKA260" s="162"/>
      <c r="OKB260" s="162"/>
      <c r="OKC260" s="162"/>
      <c r="OKD260" s="162"/>
      <c r="OKE260" s="162"/>
      <c r="OKF260" s="162"/>
      <c r="OKG260" s="162"/>
      <c r="OKH260" s="162"/>
      <c r="OKI260" s="162"/>
      <c r="OKJ260" s="162"/>
      <c r="OKK260" s="162"/>
      <c r="OKL260" s="162"/>
      <c r="OKM260" s="162"/>
      <c r="OKN260" s="35"/>
      <c r="OKO260" s="162"/>
      <c r="OKP260" s="162"/>
      <c r="OKQ260" s="162"/>
      <c r="OKR260" s="162"/>
      <c r="OKS260" s="162"/>
      <c r="OKT260" s="162"/>
      <c r="OKU260" s="162"/>
      <c r="OKV260" s="162"/>
      <c r="OKW260" s="162"/>
      <c r="OKX260" s="162"/>
      <c r="OKY260" s="162"/>
      <c r="OKZ260" s="162"/>
      <c r="OLA260" s="162"/>
      <c r="OLB260" s="162"/>
      <c r="OLC260" s="162"/>
      <c r="OLD260" s="162"/>
      <c r="OLE260" s="162"/>
      <c r="OLF260" s="162"/>
      <c r="OLG260" s="162"/>
      <c r="OLH260" s="35"/>
      <c r="OLI260" s="162"/>
      <c r="OLJ260" s="162"/>
      <c r="OLK260" s="162"/>
      <c r="OLL260" s="162"/>
      <c r="OLM260" s="162"/>
      <c r="OLN260" s="162"/>
      <c r="OLO260" s="162"/>
      <c r="OLP260" s="162"/>
      <c r="OLQ260" s="162"/>
      <c r="OLR260" s="162"/>
      <c r="OLS260" s="162"/>
      <c r="OLT260" s="162"/>
      <c r="OLU260" s="162"/>
      <c r="OLV260" s="162"/>
      <c r="OLW260" s="162"/>
      <c r="OLX260" s="162"/>
      <c r="OLY260" s="162"/>
      <c r="OLZ260" s="162"/>
      <c r="OMA260" s="162"/>
      <c r="OMB260" s="35"/>
      <c r="OMC260" s="162"/>
      <c r="OMD260" s="162"/>
      <c r="OME260" s="162"/>
      <c r="OMF260" s="162"/>
      <c r="OMG260" s="162"/>
      <c r="OMH260" s="162"/>
      <c r="OMI260" s="162"/>
      <c r="OMJ260" s="162"/>
      <c r="OMK260" s="162"/>
      <c r="OML260" s="162"/>
      <c r="OMM260" s="162"/>
      <c r="OMN260" s="162"/>
      <c r="OMO260" s="162"/>
      <c r="OMP260" s="162"/>
      <c r="OMQ260" s="162"/>
      <c r="OMR260" s="162"/>
      <c r="OMS260" s="162"/>
      <c r="OMT260" s="162"/>
      <c r="OMU260" s="162"/>
      <c r="OMV260" s="35"/>
      <c r="OMW260" s="162"/>
      <c r="OMX260" s="162"/>
      <c r="OMY260" s="162"/>
      <c r="OMZ260" s="162"/>
      <c r="ONA260" s="162"/>
      <c r="ONB260" s="162"/>
      <c r="ONC260" s="162"/>
      <c r="OND260" s="162"/>
      <c r="ONE260" s="162"/>
      <c r="ONF260" s="162"/>
      <c r="ONG260" s="162"/>
      <c r="ONH260" s="162"/>
      <c r="ONI260" s="162"/>
      <c r="ONJ260" s="162"/>
      <c r="ONK260" s="162"/>
      <c r="ONL260" s="162"/>
      <c r="ONM260" s="162"/>
      <c r="ONN260" s="162"/>
      <c r="ONO260" s="162"/>
      <c r="ONP260" s="35"/>
      <c r="ONQ260" s="162"/>
      <c r="ONR260" s="162"/>
      <c r="ONS260" s="162"/>
      <c r="ONT260" s="162"/>
      <c r="ONU260" s="162"/>
      <c r="ONV260" s="162"/>
      <c r="ONW260" s="162"/>
      <c r="ONX260" s="162"/>
      <c r="ONY260" s="162"/>
      <c r="ONZ260" s="162"/>
      <c r="OOA260" s="162"/>
      <c r="OOB260" s="162"/>
      <c r="OOC260" s="162"/>
      <c r="OOD260" s="162"/>
      <c r="OOE260" s="162"/>
      <c r="OOF260" s="162"/>
      <c r="OOG260" s="162"/>
      <c r="OOH260" s="162"/>
      <c r="OOI260" s="162"/>
      <c r="OOJ260" s="35"/>
      <c r="OOK260" s="162"/>
      <c r="OOL260" s="162"/>
      <c r="OOM260" s="162"/>
      <c r="OON260" s="162"/>
      <c r="OOO260" s="162"/>
      <c r="OOP260" s="162"/>
      <c r="OOQ260" s="162"/>
      <c r="OOR260" s="162"/>
      <c r="OOS260" s="162"/>
      <c r="OOT260" s="162"/>
      <c r="OOU260" s="162"/>
      <c r="OOV260" s="162"/>
      <c r="OOW260" s="162"/>
      <c r="OOX260" s="162"/>
      <c r="OOY260" s="162"/>
      <c r="OOZ260" s="162"/>
      <c r="OPA260" s="162"/>
      <c r="OPB260" s="162"/>
      <c r="OPC260" s="162"/>
      <c r="OPD260" s="35"/>
      <c r="OPE260" s="162"/>
      <c r="OPF260" s="162"/>
      <c r="OPG260" s="162"/>
      <c r="OPH260" s="162"/>
      <c r="OPI260" s="162"/>
      <c r="OPJ260" s="162"/>
      <c r="OPK260" s="162"/>
      <c r="OPL260" s="162"/>
      <c r="OPM260" s="162"/>
      <c r="OPN260" s="162"/>
      <c r="OPO260" s="162"/>
      <c r="OPP260" s="162"/>
      <c r="OPQ260" s="162"/>
      <c r="OPR260" s="162"/>
      <c r="OPS260" s="162"/>
      <c r="OPT260" s="162"/>
      <c r="OPU260" s="162"/>
      <c r="OPV260" s="162"/>
      <c r="OPW260" s="162"/>
      <c r="OPX260" s="35"/>
      <c r="OPY260" s="162"/>
      <c r="OPZ260" s="162"/>
      <c r="OQA260" s="162"/>
      <c r="OQB260" s="162"/>
      <c r="OQC260" s="162"/>
      <c r="OQD260" s="162"/>
      <c r="OQE260" s="162"/>
      <c r="OQF260" s="162"/>
      <c r="OQG260" s="162"/>
      <c r="OQH260" s="162"/>
      <c r="OQI260" s="162"/>
      <c r="OQJ260" s="162"/>
      <c r="OQK260" s="162"/>
      <c r="OQL260" s="162"/>
      <c r="OQM260" s="162"/>
      <c r="OQN260" s="162"/>
      <c r="OQO260" s="162"/>
      <c r="OQP260" s="162"/>
      <c r="OQQ260" s="162"/>
      <c r="OQR260" s="35"/>
      <c r="OQS260" s="162"/>
      <c r="OQT260" s="162"/>
      <c r="OQU260" s="162"/>
      <c r="OQV260" s="162"/>
      <c r="OQW260" s="162"/>
      <c r="OQX260" s="162"/>
      <c r="OQY260" s="162"/>
      <c r="OQZ260" s="162"/>
      <c r="ORA260" s="162"/>
      <c r="ORB260" s="162"/>
      <c r="ORC260" s="162"/>
      <c r="ORD260" s="162"/>
      <c r="ORE260" s="162"/>
      <c r="ORF260" s="162"/>
      <c r="ORG260" s="162"/>
      <c r="ORH260" s="162"/>
      <c r="ORI260" s="162"/>
      <c r="ORJ260" s="162"/>
      <c r="ORK260" s="162"/>
      <c r="ORL260" s="35"/>
      <c r="ORM260" s="162"/>
      <c r="ORN260" s="162"/>
      <c r="ORO260" s="162"/>
      <c r="ORP260" s="162"/>
      <c r="ORQ260" s="162"/>
      <c r="ORR260" s="162"/>
      <c r="ORS260" s="162"/>
      <c r="ORT260" s="162"/>
      <c r="ORU260" s="162"/>
      <c r="ORV260" s="162"/>
      <c r="ORW260" s="162"/>
      <c r="ORX260" s="162"/>
      <c r="ORY260" s="162"/>
      <c r="ORZ260" s="162"/>
      <c r="OSA260" s="162"/>
      <c r="OSB260" s="162"/>
      <c r="OSC260" s="162"/>
      <c r="OSD260" s="162"/>
      <c r="OSE260" s="162"/>
      <c r="OSF260" s="35"/>
      <c r="OSG260" s="162"/>
      <c r="OSH260" s="162"/>
      <c r="OSI260" s="162"/>
      <c r="OSJ260" s="162"/>
      <c r="OSK260" s="162"/>
      <c r="OSL260" s="162"/>
      <c r="OSM260" s="162"/>
      <c r="OSN260" s="162"/>
      <c r="OSO260" s="162"/>
      <c r="OSP260" s="162"/>
      <c r="OSQ260" s="162"/>
      <c r="OSR260" s="162"/>
      <c r="OSS260" s="162"/>
      <c r="OST260" s="162"/>
      <c r="OSU260" s="162"/>
      <c r="OSV260" s="162"/>
      <c r="OSW260" s="162"/>
      <c r="OSX260" s="162"/>
      <c r="OSY260" s="162"/>
      <c r="OSZ260" s="35"/>
      <c r="OTA260" s="162"/>
      <c r="OTB260" s="162"/>
      <c r="OTC260" s="162"/>
      <c r="OTD260" s="162"/>
      <c r="OTE260" s="162"/>
      <c r="OTF260" s="162"/>
      <c r="OTG260" s="162"/>
      <c r="OTH260" s="162"/>
      <c r="OTI260" s="162"/>
      <c r="OTJ260" s="162"/>
      <c r="OTK260" s="162"/>
      <c r="OTL260" s="162"/>
      <c r="OTM260" s="162"/>
      <c r="OTN260" s="162"/>
      <c r="OTO260" s="162"/>
      <c r="OTP260" s="162"/>
      <c r="OTQ260" s="162"/>
      <c r="OTR260" s="162"/>
      <c r="OTS260" s="162"/>
      <c r="OTT260" s="35"/>
      <c r="OTU260" s="162"/>
      <c r="OTV260" s="162"/>
      <c r="OTW260" s="162"/>
      <c r="OTX260" s="162"/>
      <c r="OTY260" s="162"/>
      <c r="OTZ260" s="162"/>
      <c r="OUA260" s="162"/>
      <c r="OUB260" s="162"/>
      <c r="OUC260" s="162"/>
      <c r="OUD260" s="162"/>
      <c r="OUE260" s="162"/>
      <c r="OUF260" s="162"/>
      <c r="OUG260" s="162"/>
      <c r="OUH260" s="162"/>
      <c r="OUI260" s="162"/>
      <c r="OUJ260" s="162"/>
      <c r="OUK260" s="162"/>
      <c r="OUL260" s="162"/>
      <c r="OUM260" s="162"/>
      <c r="OUN260" s="35"/>
      <c r="OUO260" s="162"/>
      <c r="OUP260" s="162"/>
      <c r="OUQ260" s="162"/>
      <c r="OUR260" s="162"/>
      <c r="OUS260" s="162"/>
      <c r="OUT260" s="162"/>
      <c r="OUU260" s="162"/>
      <c r="OUV260" s="162"/>
      <c r="OUW260" s="162"/>
      <c r="OUX260" s="162"/>
      <c r="OUY260" s="162"/>
      <c r="OUZ260" s="162"/>
      <c r="OVA260" s="162"/>
      <c r="OVB260" s="162"/>
      <c r="OVC260" s="162"/>
      <c r="OVD260" s="162"/>
      <c r="OVE260" s="162"/>
      <c r="OVF260" s="162"/>
      <c r="OVG260" s="162"/>
      <c r="OVH260" s="35"/>
      <c r="OVI260" s="162"/>
      <c r="OVJ260" s="162"/>
      <c r="OVK260" s="162"/>
      <c r="OVL260" s="162"/>
      <c r="OVM260" s="162"/>
      <c r="OVN260" s="162"/>
      <c r="OVO260" s="162"/>
      <c r="OVP260" s="162"/>
      <c r="OVQ260" s="162"/>
      <c r="OVR260" s="162"/>
      <c r="OVS260" s="162"/>
      <c r="OVT260" s="162"/>
      <c r="OVU260" s="162"/>
      <c r="OVV260" s="162"/>
      <c r="OVW260" s="162"/>
      <c r="OVX260" s="162"/>
      <c r="OVY260" s="162"/>
      <c r="OVZ260" s="162"/>
      <c r="OWA260" s="162"/>
      <c r="OWB260" s="35"/>
      <c r="OWC260" s="162"/>
      <c r="OWD260" s="162"/>
      <c r="OWE260" s="162"/>
      <c r="OWF260" s="162"/>
      <c r="OWG260" s="162"/>
      <c r="OWH260" s="162"/>
      <c r="OWI260" s="162"/>
      <c r="OWJ260" s="162"/>
      <c r="OWK260" s="162"/>
      <c r="OWL260" s="162"/>
      <c r="OWM260" s="162"/>
      <c r="OWN260" s="162"/>
      <c r="OWO260" s="162"/>
      <c r="OWP260" s="162"/>
      <c r="OWQ260" s="162"/>
      <c r="OWR260" s="162"/>
      <c r="OWS260" s="162"/>
      <c r="OWT260" s="162"/>
      <c r="OWU260" s="162"/>
      <c r="OWV260" s="35"/>
      <c r="OWW260" s="162"/>
      <c r="OWX260" s="162"/>
      <c r="OWY260" s="162"/>
      <c r="OWZ260" s="162"/>
      <c r="OXA260" s="162"/>
      <c r="OXB260" s="162"/>
      <c r="OXC260" s="162"/>
      <c r="OXD260" s="162"/>
      <c r="OXE260" s="162"/>
      <c r="OXF260" s="162"/>
      <c r="OXG260" s="162"/>
      <c r="OXH260" s="162"/>
      <c r="OXI260" s="162"/>
      <c r="OXJ260" s="162"/>
      <c r="OXK260" s="162"/>
      <c r="OXL260" s="162"/>
      <c r="OXM260" s="162"/>
      <c r="OXN260" s="162"/>
      <c r="OXO260" s="162"/>
      <c r="OXP260" s="35"/>
      <c r="OXQ260" s="162"/>
      <c r="OXR260" s="162"/>
      <c r="OXS260" s="162"/>
      <c r="OXT260" s="162"/>
      <c r="OXU260" s="162"/>
      <c r="OXV260" s="162"/>
      <c r="OXW260" s="162"/>
      <c r="OXX260" s="162"/>
      <c r="OXY260" s="162"/>
      <c r="OXZ260" s="162"/>
      <c r="OYA260" s="162"/>
      <c r="OYB260" s="162"/>
      <c r="OYC260" s="162"/>
      <c r="OYD260" s="162"/>
      <c r="OYE260" s="162"/>
      <c r="OYF260" s="162"/>
      <c r="OYG260" s="162"/>
      <c r="OYH260" s="162"/>
      <c r="OYI260" s="162"/>
      <c r="OYJ260" s="35"/>
      <c r="OYK260" s="162"/>
      <c r="OYL260" s="162"/>
      <c r="OYM260" s="162"/>
      <c r="OYN260" s="162"/>
      <c r="OYO260" s="162"/>
      <c r="OYP260" s="162"/>
      <c r="OYQ260" s="162"/>
      <c r="OYR260" s="162"/>
      <c r="OYS260" s="162"/>
      <c r="OYT260" s="162"/>
      <c r="OYU260" s="162"/>
      <c r="OYV260" s="162"/>
      <c r="OYW260" s="162"/>
      <c r="OYX260" s="162"/>
      <c r="OYY260" s="162"/>
      <c r="OYZ260" s="162"/>
      <c r="OZA260" s="162"/>
      <c r="OZB260" s="162"/>
      <c r="OZC260" s="162"/>
      <c r="OZD260" s="35"/>
      <c r="OZE260" s="162"/>
      <c r="OZF260" s="162"/>
      <c r="OZG260" s="162"/>
      <c r="OZH260" s="162"/>
      <c r="OZI260" s="162"/>
      <c r="OZJ260" s="162"/>
      <c r="OZK260" s="162"/>
      <c r="OZL260" s="162"/>
      <c r="OZM260" s="162"/>
      <c r="OZN260" s="162"/>
      <c r="OZO260" s="162"/>
      <c r="OZP260" s="162"/>
      <c r="OZQ260" s="162"/>
      <c r="OZR260" s="162"/>
      <c r="OZS260" s="162"/>
      <c r="OZT260" s="162"/>
      <c r="OZU260" s="162"/>
      <c r="OZV260" s="162"/>
      <c r="OZW260" s="162"/>
      <c r="OZX260" s="35"/>
      <c r="OZY260" s="162"/>
      <c r="OZZ260" s="162"/>
      <c r="PAA260" s="162"/>
      <c r="PAB260" s="162"/>
      <c r="PAC260" s="162"/>
      <c r="PAD260" s="162"/>
      <c r="PAE260" s="162"/>
      <c r="PAF260" s="162"/>
      <c r="PAG260" s="162"/>
      <c r="PAH260" s="162"/>
      <c r="PAI260" s="162"/>
      <c r="PAJ260" s="162"/>
      <c r="PAK260" s="162"/>
      <c r="PAL260" s="162"/>
      <c r="PAM260" s="162"/>
      <c r="PAN260" s="162"/>
      <c r="PAO260" s="162"/>
      <c r="PAP260" s="162"/>
      <c r="PAQ260" s="162"/>
      <c r="PAR260" s="35"/>
      <c r="PAS260" s="162"/>
      <c r="PAT260" s="162"/>
      <c r="PAU260" s="162"/>
      <c r="PAV260" s="162"/>
      <c r="PAW260" s="162"/>
      <c r="PAX260" s="162"/>
      <c r="PAY260" s="162"/>
      <c r="PAZ260" s="162"/>
      <c r="PBA260" s="162"/>
      <c r="PBB260" s="162"/>
      <c r="PBC260" s="162"/>
      <c r="PBD260" s="162"/>
      <c r="PBE260" s="162"/>
      <c r="PBF260" s="162"/>
      <c r="PBG260" s="162"/>
      <c r="PBH260" s="162"/>
      <c r="PBI260" s="162"/>
      <c r="PBJ260" s="162"/>
      <c r="PBK260" s="162"/>
      <c r="PBL260" s="35"/>
      <c r="PBM260" s="162"/>
      <c r="PBN260" s="162"/>
      <c r="PBO260" s="162"/>
      <c r="PBP260" s="162"/>
      <c r="PBQ260" s="162"/>
      <c r="PBR260" s="162"/>
      <c r="PBS260" s="162"/>
      <c r="PBT260" s="162"/>
      <c r="PBU260" s="162"/>
      <c r="PBV260" s="162"/>
      <c r="PBW260" s="162"/>
      <c r="PBX260" s="162"/>
      <c r="PBY260" s="162"/>
      <c r="PBZ260" s="162"/>
      <c r="PCA260" s="162"/>
      <c r="PCB260" s="162"/>
      <c r="PCC260" s="162"/>
      <c r="PCD260" s="162"/>
      <c r="PCE260" s="162"/>
      <c r="PCF260" s="35"/>
      <c r="PCG260" s="162"/>
      <c r="PCH260" s="162"/>
      <c r="PCI260" s="162"/>
      <c r="PCJ260" s="162"/>
      <c r="PCK260" s="162"/>
      <c r="PCL260" s="162"/>
      <c r="PCM260" s="162"/>
      <c r="PCN260" s="162"/>
      <c r="PCO260" s="162"/>
      <c r="PCP260" s="162"/>
      <c r="PCQ260" s="162"/>
      <c r="PCR260" s="162"/>
      <c r="PCS260" s="162"/>
      <c r="PCT260" s="162"/>
      <c r="PCU260" s="162"/>
      <c r="PCV260" s="162"/>
      <c r="PCW260" s="162"/>
      <c r="PCX260" s="162"/>
      <c r="PCY260" s="162"/>
      <c r="PCZ260" s="35"/>
      <c r="PDA260" s="162"/>
      <c r="PDB260" s="162"/>
      <c r="PDC260" s="162"/>
      <c r="PDD260" s="162"/>
      <c r="PDE260" s="162"/>
      <c r="PDF260" s="162"/>
      <c r="PDG260" s="162"/>
      <c r="PDH260" s="162"/>
      <c r="PDI260" s="162"/>
      <c r="PDJ260" s="162"/>
      <c r="PDK260" s="162"/>
      <c r="PDL260" s="162"/>
      <c r="PDM260" s="162"/>
      <c r="PDN260" s="162"/>
      <c r="PDO260" s="162"/>
      <c r="PDP260" s="162"/>
      <c r="PDQ260" s="162"/>
      <c r="PDR260" s="162"/>
      <c r="PDS260" s="162"/>
      <c r="PDT260" s="35"/>
      <c r="PDU260" s="162"/>
      <c r="PDV260" s="162"/>
      <c r="PDW260" s="162"/>
      <c r="PDX260" s="162"/>
      <c r="PDY260" s="162"/>
      <c r="PDZ260" s="162"/>
      <c r="PEA260" s="162"/>
      <c r="PEB260" s="162"/>
      <c r="PEC260" s="162"/>
      <c r="PED260" s="162"/>
      <c r="PEE260" s="162"/>
      <c r="PEF260" s="162"/>
      <c r="PEG260" s="162"/>
      <c r="PEH260" s="162"/>
      <c r="PEI260" s="162"/>
      <c r="PEJ260" s="162"/>
      <c r="PEK260" s="162"/>
      <c r="PEL260" s="162"/>
      <c r="PEM260" s="162"/>
      <c r="PEN260" s="35"/>
      <c r="PEO260" s="162"/>
      <c r="PEP260" s="162"/>
      <c r="PEQ260" s="162"/>
      <c r="PER260" s="162"/>
      <c r="PES260" s="162"/>
      <c r="PET260" s="162"/>
      <c r="PEU260" s="162"/>
      <c r="PEV260" s="162"/>
      <c r="PEW260" s="162"/>
      <c r="PEX260" s="162"/>
      <c r="PEY260" s="162"/>
      <c r="PEZ260" s="162"/>
      <c r="PFA260" s="162"/>
      <c r="PFB260" s="162"/>
      <c r="PFC260" s="162"/>
      <c r="PFD260" s="162"/>
      <c r="PFE260" s="162"/>
      <c r="PFF260" s="162"/>
      <c r="PFG260" s="162"/>
      <c r="PFH260" s="35"/>
      <c r="PFI260" s="162"/>
      <c r="PFJ260" s="162"/>
      <c r="PFK260" s="162"/>
      <c r="PFL260" s="162"/>
      <c r="PFM260" s="162"/>
      <c r="PFN260" s="162"/>
      <c r="PFO260" s="162"/>
      <c r="PFP260" s="162"/>
      <c r="PFQ260" s="162"/>
      <c r="PFR260" s="162"/>
      <c r="PFS260" s="162"/>
      <c r="PFT260" s="162"/>
      <c r="PFU260" s="162"/>
      <c r="PFV260" s="162"/>
      <c r="PFW260" s="162"/>
      <c r="PFX260" s="162"/>
      <c r="PFY260" s="162"/>
      <c r="PFZ260" s="162"/>
      <c r="PGA260" s="162"/>
      <c r="PGB260" s="35"/>
      <c r="PGC260" s="162"/>
      <c r="PGD260" s="162"/>
      <c r="PGE260" s="162"/>
      <c r="PGF260" s="162"/>
      <c r="PGG260" s="162"/>
      <c r="PGH260" s="162"/>
      <c r="PGI260" s="162"/>
      <c r="PGJ260" s="162"/>
      <c r="PGK260" s="162"/>
      <c r="PGL260" s="162"/>
      <c r="PGM260" s="162"/>
      <c r="PGN260" s="162"/>
      <c r="PGO260" s="162"/>
      <c r="PGP260" s="162"/>
      <c r="PGQ260" s="162"/>
      <c r="PGR260" s="162"/>
      <c r="PGS260" s="162"/>
      <c r="PGT260" s="162"/>
      <c r="PGU260" s="162"/>
      <c r="PGV260" s="35"/>
      <c r="PGW260" s="162"/>
      <c r="PGX260" s="162"/>
      <c r="PGY260" s="162"/>
      <c r="PGZ260" s="162"/>
      <c r="PHA260" s="162"/>
      <c r="PHB260" s="162"/>
      <c r="PHC260" s="162"/>
      <c r="PHD260" s="162"/>
      <c r="PHE260" s="162"/>
      <c r="PHF260" s="162"/>
      <c r="PHG260" s="162"/>
      <c r="PHH260" s="162"/>
      <c r="PHI260" s="162"/>
      <c r="PHJ260" s="162"/>
      <c r="PHK260" s="162"/>
      <c r="PHL260" s="162"/>
      <c r="PHM260" s="162"/>
      <c r="PHN260" s="162"/>
      <c r="PHO260" s="162"/>
      <c r="PHP260" s="35"/>
      <c r="PHQ260" s="162"/>
      <c r="PHR260" s="162"/>
      <c r="PHS260" s="162"/>
      <c r="PHT260" s="162"/>
      <c r="PHU260" s="162"/>
      <c r="PHV260" s="162"/>
      <c r="PHW260" s="162"/>
      <c r="PHX260" s="162"/>
      <c r="PHY260" s="162"/>
      <c r="PHZ260" s="162"/>
      <c r="PIA260" s="162"/>
      <c r="PIB260" s="162"/>
      <c r="PIC260" s="162"/>
      <c r="PID260" s="162"/>
      <c r="PIE260" s="162"/>
      <c r="PIF260" s="162"/>
      <c r="PIG260" s="162"/>
      <c r="PIH260" s="162"/>
      <c r="PII260" s="162"/>
      <c r="PIJ260" s="35"/>
      <c r="PIK260" s="162"/>
      <c r="PIL260" s="162"/>
      <c r="PIM260" s="162"/>
      <c r="PIN260" s="162"/>
      <c r="PIO260" s="162"/>
      <c r="PIP260" s="162"/>
      <c r="PIQ260" s="162"/>
      <c r="PIR260" s="162"/>
      <c r="PIS260" s="162"/>
      <c r="PIT260" s="162"/>
      <c r="PIU260" s="162"/>
      <c r="PIV260" s="162"/>
      <c r="PIW260" s="162"/>
      <c r="PIX260" s="162"/>
      <c r="PIY260" s="162"/>
      <c r="PIZ260" s="162"/>
      <c r="PJA260" s="162"/>
      <c r="PJB260" s="162"/>
      <c r="PJC260" s="162"/>
      <c r="PJD260" s="35"/>
      <c r="PJE260" s="162"/>
      <c r="PJF260" s="162"/>
      <c r="PJG260" s="162"/>
      <c r="PJH260" s="162"/>
      <c r="PJI260" s="162"/>
      <c r="PJJ260" s="162"/>
      <c r="PJK260" s="162"/>
      <c r="PJL260" s="162"/>
      <c r="PJM260" s="162"/>
      <c r="PJN260" s="162"/>
      <c r="PJO260" s="162"/>
      <c r="PJP260" s="162"/>
      <c r="PJQ260" s="162"/>
      <c r="PJR260" s="162"/>
      <c r="PJS260" s="162"/>
      <c r="PJT260" s="162"/>
      <c r="PJU260" s="162"/>
      <c r="PJV260" s="162"/>
      <c r="PJW260" s="162"/>
      <c r="PJX260" s="35"/>
      <c r="PJY260" s="162"/>
      <c r="PJZ260" s="162"/>
      <c r="PKA260" s="162"/>
      <c r="PKB260" s="162"/>
      <c r="PKC260" s="162"/>
      <c r="PKD260" s="162"/>
      <c r="PKE260" s="162"/>
      <c r="PKF260" s="162"/>
      <c r="PKG260" s="162"/>
      <c r="PKH260" s="162"/>
      <c r="PKI260" s="162"/>
      <c r="PKJ260" s="162"/>
      <c r="PKK260" s="162"/>
      <c r="PKL260" s="162"/>
      <c r="PKM260" s="162"/>
      <c r="PKN260" s="162"/>
      <c r="PKO260" s="162"/>
      <c r="PKP260" s="162"/>
      <c r="PKQ260" s="162"/>
      <c r="PKR260" s="35"/>
      <c r="PKS260" s="162"/>
      <c r="PKT260" s="162"/>
      <c r="PKU260" s="162"/>
      <c r="PKV260" s="162"/>
      <c r="PKW260" s="162"/>
      <c r="PKX260" s="162"/>
      <c r="PKY260" s="162"/>
      <c r="PKZ260" s="162"/>
      <c r="PLA260" s="162"/>
      <c r="PLB260" s="162"/>
      <c r="PLC260" s="162"/>
      <c r="PLD260" s="162"/>
      <c r="PLE260" s="162"/>
      <c r="PLF260" s="162"/>
      <c r="PLG260" s="162"/>
      <c r="PLH260" s="162"/>
      <c r="PLI260" s="162"/>
      <c r="PLJ260" s="162"/>
      <c r="PLK260" s="162"/>
      <c r="PLL260" s="35"/>
      <c r="PLM260" s="162"/>
      <c r="PLN260" s="162"/>
      <c r="PLO260" s="162"/>
      <c r="PLP260" s="162"/>
      <c r="PLQ260" s="162"/>
      <c r="PLR260" s="162"/>
      <c r="PLS260" s="162"/>
      <c r="PLT260" s="162"/>
      <c r="PLU260" s="162"/>
      <c r="PLV260" s="162"/>
      <c r="PLW260" s="162"/>
      <c r="PLX260" s="162"/>
      <c r="PLY260" s="162"/>
      <c r="PLZ260" s="162"/>
      <c r="PMA260" s="162"/>
      <c r="PMB260" s="162"/>
      <c r="PMC260" s="162"/>
      <c r="PMD260" s="162"/>
      <c r="PME260" s="162"/>
      <c r="PMF260" s="35"/>
      <c r="PMG260" s="162"/>
      <c r="PMH260" s="162"/>
      <c r="PMI260" s="162"/>
      <c r="PMJ260" s="162"/>
      <c r="PMK260" s="162"/>
      <c r="PML260" s="162"/>
      <c r="PMM260" s="162"/>
      <c r="PMN260" s="162"/>
      <c r="PMO260" s="162"/>
      <c r="PMP260" s="162"/>
      <c r="PMQ260" s="162"/>
      <c r="PMR260" s="162"/>
      <c r="PMS260" s="162"/>
      <c r="PMT260" s="162"/>
      <c r="PMU260" s="162"/>
      <c r="PMV260" s="162"/>
      <c r="PMW260" s="162"/>
      <c r="PMX260" s="162"/>
      <c r="PMY260" s="162"/>
      <c r="PMZ260" s="35"/>
      <c r="PNA260" s="162"/>
      <c r="PNB260" s="162"/>
      <c r="PNC260" s="162"/>
      <c r="PND260" s="162"/>
      <c r="PNE260" s="162"/>
      <c r="PNF260" s="162"/>
      <c r="PNG260" s="162"/>
      <c r="PNH260" s="162"/>
      <c r="PNI260" s="162"/>
      <c r="PNJ260" s="162"/>
      <c r="PNK260" s="162"/>
      <c r="PNL260" s="162"/>
      <c r="PNM260" s="162"/>
      <c r="PNN260" s="162"/>
      <c r="PNO260" s="162"/>
      <c r="PNP260" s="162"/>
      <c r="PNQ260" s="162"/>
      <c r="PNR260" s="162"/>
      <c r="PNS260" s="162"/>
      <c r="PNT260" s="35"/>
      <c r="PNU260" s="162"/>
      <c r="PNV260" s="162"/>
      <c r="PNW260" s="162"/>
      <c r="PNX260" s="162"/>
      <c r="PNY260" s="162"/>
      <c r="PNZ260" s="162"/>
      <c r="POA260" s="162"/>
      <c r="POB260" s="162"/>
      <c r="POC260" s="162"/>
      <c r="POD260" s="162"/>
      <c r="POE260" s="162"/>
      <c r="POF260" s="162"/>
      <c r="POG260" s="162"/>
      <c r="POH260" s="162"/>
      <c r="POI260" s="162"/>
      <c r="POJ260" s="162"/>
      <c r="POK260" s="162"/>
      <c r="POL260" s="162"/>
      <c r="POM260" s="162"/>
      <c r="PON260" s="35"/>
      <c r="POO260" s="162"/>
      <c r="POP260" s="162"/>
      <c r="POQ260" s="162"/>
      <c r="POR260" s="162"/>
      <c r="POS260" s="162"/>
      <c r="POT260" s="162"/>
      <c r="POU260" s="162"/>
      <c r="POV260" s="162"/>
      <c r="POW260" s="162"/>
      <c r="POX260" s="162"/>
      <c r="POY260" s="162"/>
      <c r="POZ260" s="162"/>
      <c r="PPA260" s="162"/>
      <c r="PPB260" s="162"/>
      <c r="PPC260" s="162"/>
      <c r="PPD260" s="162"/>
      <c r="PPE260" s="162"/>
      <c r="PPF260" s="162"/>
      <c r="PPG260" s="162"/>
      <c r="PPH260" s="35"/>
      <c r="PPI260" s="162"/>
      <c r="PPJ260" s="162"/>
      <c r="PPK260" s="162"/>
      <c r="PPL260" s="162"/>
      <c r="PPM260" s="162"/>
      <c r="PPN260" s="162"/>
      <c r="PPO260" s="162"/>
      <c r="PPP260" s="162"/>
      <c r="PPQ260" s="162"/>
      <c r="PPR260" s="162"/>
      <c r="PPS260" s="162"/>
      <c r="PPT260" s="162"/>
      <c r="PPU260" s="162"/>
      <c r="PPV260" s="162"/>
      <c r="PPW260" s="162"/>
      <c r="PPX260" s="162"/>
      <c r="PPY260" s="162"/>
      <c r="PPZ260" s="162"/>
      <c r="PQA260" s="162"/>
      <c r="PQB260" s="35"/>
      <c r="PQC260" s="162"/>
      <c r="PQD260" s="162"/>
      <c r="PQE260" s="162"/>
      <c r="PQF260" s="162"/>
      <c r="PQG260" s="162"/>
      <c r="PQH260" s="162"/>
      <c r="PQI260" s="162"/>
      <c r="PQJ260" s="162"/>
      <c r="PQK260" s="162"/>
      <c r="PQL260" s="162"/>
      <c r="PQM260" s="162"/>
      <c r="PQN260" s="162"/>
      <c r="PQO260" s="162"/>
      <c r="PQP260" s="162"/>
      <c r="PQQ260" s="162"/>
      <c r="PQR260" s="162"/>
      <c r="PQS260" s="162"/>
      <c r="PQT260" s="162"/>
      <c r="PQU260" s="162"/>
      <c r="PQV260" s="35"/>
      <c r="PQW260" s="162"/>
      <c r="PQX260" s="162"/>
      <c r="PQY260" s="162"/>
      <c r="PQZ260" s="162"/>
      <c r="PRA260" s="162"/>
      <c r="PRB260" s="162"/>
      <c r="PRC260" s="162"/>
      <c r="PRD260" s="162"/>
      <c r="PRE260" s="162"/>
      <c r="PRF260" s="162"/>
      <c r="PRG260" s="162"/>
      <c r="PRH260" s="162"/>
      <c r="PRI260" s="162"/>
      <c r="PRJ260" s="162"/>
      <c r="PRK260" s="162"/>
      <c r="PRL260" s="162"/>
      <c r="PRM260" s="162"/>
      <c r="PRN260" s="162"/>
      <c r="PRO260" s="162"/>
      <c r="PRP260" s="35"/>
      <c r="PRQ260" s="162"/>
      <c r="PRR260" s="162"/>
      <c r="PRS260" s="162"/>
      <c r="PRT260" s="162"/>
      <c r="PRU260" s="162"/>
      <c r="PRV260" s="162"/>
      <c r="PRW260" s="162"/>
      <c r="PRX260" s="162"/>
      <c r="PRY260" s="162"/>
      <c r="PRZ260" s="162"/>
      <c r="PSA260" s="162"/>
      <c r="PSB260" s="162"/>
      <c r="PSC260" s="162"/>
      <c r="PSD260" s="162"/>
      <c r="PSE260" s="162"/>
      <c r="PSF260" s="162"/>
      <c r="PSG260" s="162"/>
      <c r="PSH260" s="162"/>
      <c r="PSI260" s="162"/>
      <c r="PSJ260" s="35"/>
      <c r="PSK260" s="162"/>
      <c r="PSL260" s="162"/>
      <c r="PSM260" s="162"/>
      <c r="PSN260" s="162"/>
      <c r="PSO260" s="162"/>
      <c r="PSP260" s="162"/>
      <c r="PSQ260" s="162"/>
      <c r="PSR260" s="162"/>
      <c r="PSS260" s="162"/>
      <c r="PST260" s="162"/>
      <c r="PSU260" s="162"/>
      <c r="PSV260" s="162"/>
      <c r="PSW260" s="162"/>
      <c r="PSX260" s="162"/>
      <c r="PSY260" s="162"/>
      <c r="PSZ260" s="162"/>
      <c r="PTA260" s="162"/>
      <c r="PTB260" s="162"/>
      <c r="PTC260" s="162"/>
      <c r="PTD260" s="35"/>
      <c r="PTE260" s="162"/>
      <c r="PTF260" s="162"/>
      <c r="PTG260" s="162"/>
      <c r="PTH260" s="162"/>
      <c r="PTI260" s="162"/>
      <c r="PTJ260" s="162"/>
      <c r="PTK260" s="162"/>
      <c r="PTL260" s="162"/>
      <c r="PTM260" s="162"/>
      <c r="PTN260" s="162"/>
      <c r="PTO260" s="162"/>
      <c r="PTP260" s="162"/>
      <c r="PTQ260" s="162"/>
      <c r="PTR260" s="162"/>
      <c r="PTS260" s="162"/>
      <c r="PTT260" s="162"/>
      <c r="PTU260" s="162"/>
      <c r="PTV260" s="162"/>
      <c r="PTW260" s="162"/>
      <c r="PTX260" s="35"/>
      <c r="PTY260" s="162"/>
      <c r="PTZ260" s="162"/>
      <c r="PUA260" s="162"/>
      <c r="PUB260" s="162"/>
      <c r="PUC260" s="162"/>
      <c r="PUD260" s="162"/>
      <c r="PUE260" s="162"/>
      <c r="PUF260" s="162"/>
      <c r="PUG260" s="162"/>
      <c r="PUH260" s="162"/>
      <c r="PUI260" s="162"/>
      <c r="PUJ260" s="162"/>
      <c r="PUK260" s="162"/>
      <c r="PUL260" s="162"/>
      <c r="PUM260" s="162"/>
      <c r="PUN260" s="162"/>
      <c r="PUO260" s="162"/>
      <c r="PUP260" s="162"/>
      <c r="PUQ260" s="162"/>
      <c r="PUR260" s="35"/>
      <c r="PUS260" s="162"/>
      <c r="PUT260" s="162"/>
      <c r="PUU260" s="162"/>
      <c r="PUV260" s="162"/>
      <c r="PUW260" s="162"/>
      <c r="PUX260" s="162"/>
      <c r="PUY260" s="162"/>
      <c r="PUZ260" s="162"/>
      <c r="PVA260" s="162"/>
      <c r="PVB260" s="162"/>
      <c r="PVC260" s="162"/>
      <c r="PVD260" s="162"/>
      <c r="PVE260" s="162"/>
      <c r="PVF260" s="162"/>
      <c r="PVG260" s="162"/>
      <c r="PVH260" s="162"/>
      <c r="PVI260" s="162"/>
      <c r="PVJ260" s="162"/>
      <c r="PVK260" s="162"/>
      <c r="PVL260" s="35"/>
      <c r="PVM260" s="162"/>
      <c r="PVN260" s="162"/>
      <c r="PVO260" s="162"/>
      <c r="PVP260" s="162"/>
      <c r="PVQ260" s="162"/>
      <c r="PVR260" s="162"/>
      <c r="PVS260" s="162"/>
      <c r="PVT260" s="162"/>
      <c r="PVU260" s="162"/>
      <c r="PVV260" s="162"/>
      <c r="PVW260" s="162"/>
      <c r="PVX260" s="162"/>
      <c r="PVY260" s="162"/>
      <c r="PVZ260" s="162"/>
      <c r="PWA260" s="162"/>
      <c r="PWB260" s="162"/>
      <c r="PWC260" s="162"/>
      <c r="PWD260" s="162"/>
      <c r="PWE260" s="162"/>
      <c r="PWF260" s="35"/>
      <c r="PWG260" s="162"/>
      <c r="PWH260" s="162"/>
      <c r="PWI260" s="162"/>
      <c r="PWJ260" s="162"/>
      <c r="PWK260" s="162"/>
      <c r="PWL260" s="162"/>
      <c r="PWM260" s="162"/>
      <c r="PWN260" s="162"/>
      <c r="PWO260" s="162"/>
      <c r="PWP260" s="162"/>
      <c r="PWQ260" s="162"/>
      <c r="PWR260" s="162"/>
      <c r="PWS260" s="162"/>
      <c r="PWT260" s="162"/>
      <c r="PWU260" s="162"/>
      <c r="PWV260" s="162"/>
      <c r="PWW260" s="162"/>
      <c r="PWX260" s="162"/>
      <c r="PWY260" s="162"/>
      <c r="PWZ260" s="35"/>
      <c r="PXA260" s="162"/>
      <c r="PXB260" s="162"/>
      <c r="PXC260" s="162"/>
      <c r="PXD260" s="162"/>
      <c r="PXE260" s="162"/>
      <c r="PXF260" s="162"/>
      <c r="PXG260" s="162"/>
      <c r="PXH260" s="162"/>
      <c r="PXI260" s="162"/>
      <c r="PXJ260" s="162"/>
      <c r="PXK260" s="162"/>
      <c r="PXL260" s="162"/>
      <c r="PXM260" s="162"/>
      <c r="PXN260" s="162"/>
      <c r="PXO260" s="162"/>
      <c r="PXP260" s="162"/>
      <c r="PXQ260" s="162"/>
      <c r="PXR260" s="162"/>
      <c r="PXS260" s="162"/>
      <c r="PXT260" s="35"/>
      <c r="PXU260" s="162"/>
      <c r="PXV260" s="162"/>
      <c r="PXW260" s="162"/>
      <c r="PXX260" s="162"/>
      <c r="PXY260" s="162"/>
      <c r="PXZ260" s="162"/>
      <c r="PYA260" s="162"/>
      <c r="PYB260" s="162"/>
      <c r="PYC260" s="162"/>
      <c r="PYD260" s="162"/>
      <c r="PYE260" s="162"/>
      <c r="PYF260" s="162"/>
      <c r="PYG260" s="162"/>
      <c r="PYH260" s="162"/>
      <c r="PYI260" s="162"/>
      <c r="PYJ260" s="162"/>
      <c r="PYK260" s="162"/>
      <c r="PYL260" s="162"/>
      <c r="PYM260" s="162"/>
      <c r="PYN260" s="35"/>
      <c r="PYO260" s="162"/>
      <c r="PYP260" s="162"/>
      <c r="PYQ260" s="162"/>
      <c r="PYR260" s="162"/>
      <c r="PYS260" s="162"/>
      <c r="PYT260" s="162"/>
      <c r="PYU260" s="162"/>
      <c r="PYV260" s="162"/>
      <c r="PYW260" s="162"/>
      <c r="PYX260" s="162"/>
      <c r="PYY260" s="162"/>
      <c r="PYZ260" s="162"/>
      <c r="PZA260" s="162"/>
      <c r="PZB260" s="162"/>
      <c r="PZC260" s="162"/>
      <c r="PZD260" s="162"/>
      <c r="PZE260" s="162"/>
      <c r="PZF260" s="162"/>
      <c r="PZG260" s="162"/>
      <c r="PZH260" s="35"/>
      <c r="PZI260" s="162"/>
      <c r="PZJ260" s="162"/>
      <c r="PZK260" s="162"/>
      <c r="PZL260" s="162"/>
      <c r="PZM260" s="162"/>
      <c r="PZN260" s="162"/>
      <c r="PZO260" s="162"/>
      <c r="PZP260" s="162"/>
      <c r="PZQ260" s="162"/>
      <c r="PZR260" s="162"/>
      <c r="PZS260" s="162"/>
      <c r="PZT260" s="162"/>
      <c r="PZU260" s="162"/>
      <c r="PZV260" s="162"/>
      <c r="PZW260" s="162"/>
      <c r="PZX260" s="162"/>
      <c r="PZY260" s="162"/>
      <c r="PZZ260" s="162"/>
      <c r="QAA260" s="162"/>
      <c r="QAB260" s="35"/>
      <c r="QAC260" s="162"/>
      <c r="QAD260" s="162"/>
      <c r="QAE260" s="162"/>
      <c r="QAF260" s="162"/>
      <c r="QAG260" s="162"/>
      <c r="QAH260" s="162"/>
      <c r="QAI260" s="162"/>
      <c r="QAJ260" s="162"/>
      <c r="QAK260" s="162"/>
      <c r="QAL260" s="162"/>
      <c r="QAM260" s="162"/>
      <c r="QAN260" s="162"/>
      <c r="QAO260" s="162"/>
      <c r="QAP260" s="162"/>
      <c r="QAQ260" s="162"/>
      <c r="QAR260" s="162"/>
      <c r="QAS260" s="162"/>
      <c r="QAT260" s="162"/>
      <c r="QAU260" s="162"/>
      <c r="QAV260" s="35"/>
      <c r="QAW260" s="162"/>
      <c r="QAX260" s="162"/>
      <c r="QAY260" s="162"/>
      <c r="QAZ260" s="162"/>
      <c r="QBA260" s="162"/>
      <c r="QBB260" s="162"/>
      <c r="QBC260" s="162"/>
      <c r="QBD260" s="162"/>
      <c r="QBE260" s="162"/>
      <c r="QBF260" s="162"/>
      <c r="QBG260" s="162"/>
      <c r="QBH260" s="162"/>
      <c r="QBI260" s="162"/>
      <c r="QBJ260" s="162"/>
      <c r="QBK260" s="162"/>
      <c r="QBL260" s="162"/>
      <c r="QBM260" s="162"/>
      <c r="QBN260" s="162"/>
      <c r="QBO260" s="162"/>
      <c r="QBP260" s="35"/>
      <c r="QBQ260" s="162"/>
      <c r="QBR260" s="162"/>
      <c r="QBS260" s="162"/>
      <c r="QBT260" s="162"/>
      <c r="QBU260" s="162"/>
      <c r="QBV260" s="162"/>
      <c r="QBW260" s="162"/>
      <c r="QBX260" s="162"/>
      <c r="QBY260" s="162"/>
      <c r="QBZ260" s="162"/>
      <c r="QCA260" s="162"/>
      <c r="QCB260" s="162"/>
      <c r="QCC260" s="162"/>
      <c r="QCD260" s="162"/>
      <c r="QCE260" s="162"/>
      <c r="QCF260" s="162"/>
      <c r="QCG260" s="162"/>
      <c r="QCH260" s="162"/>
      <c r="QCI260" s="162"/>
      <c r="QCJ260" s="35"/>
      <c r="QCK260" s="162"/>
      <c r="QCL260" s="162"/>
      <c r="QCM260" s="162"/>
      <c r="QCN260" s="162"/>
      <c r="QCO260" s="162"/>
      <c r="QCP260" s="162"/>
      <c r="QCQ260" s="162"/>
      <c r="QCR260" s="162"/>
      <c r="QCS260" s="162"/>
      <c r="QCT260" s="162"/>
      <c r="QCU260" s="162"/>
      <c r="QCV260" s="162"/>
      <c r="QCW260" s="162"/>
      <c r="QCX260" s="162"/>
      <c r="QCY260" s="162"/>
      <c r="QCZ260" s="162"/>
      <c r="QDA260" s="162"/>
      <c r="QDB260" s="162"/>
      <c r="QDC260" s="162"/>
      <c r="QDD260" s="35"/>
      <c r="QDE260" s="162"/>
      <c r="QDF260" s="162"/>
      <c r="QDG260" s="162"/>
      <c r="QDH260" s="162"/>
      <c r="QDI260" s="162"/>
      <c r="QDJ260" s="162"/>
      <c r="QDK260" s="162"/>
      <c r="QDL260" s="162"/>
      <c r="QDM260" s="162"/>
      <c r="QDN260" s="162"/>
      <c r="QDO260" s="162"/>
      <c r="QDP260" s="162"/>
      <c r="QDQ260" s="162"/>
      <c r="QDR260" s="162"/>
      <c r="QDS260" s="162"/>
      <c r="QDT260" s="162"/>
      <c r="QDU260" s="162"/>
      <c r="QDV260" s="162"/>
      <c r="QDW260" s="162"/>
      <c r="QDX260" s="35"/>
      <c r="QDY260" s="162"/>
      <c r="QDZ260" s="162"/>
      <c r="QEA260" s="162"/>
      <c r="QEB260" s="162"/>
      <c r="QEC260" s="162"/>
      <c r="QED260" s="162"/>
      <c r="QEE260" s="162"/>
      <c r="QEF260" s="162"/>
      <c r="QEG260" s="162"/>
      <c r="QEH260" s="162"/>
      <c r="QEI260" s="162"/>
      <c r="QEJ260" s="162"/>
      <c r="QEK260" s="162"/>
      <c r="QEL260" s="162"/>
      <c r="QEM260" s="162"/>
      <c r="QEN260" s="162"/>
      <c r="QEO260" s="162"/>
      <c r="QEP260" s="162"/>
      <c r="QEQ260" s="162"/>
      <c r="QER260" s="35"/>
      <c r="QES260" s="162"/>
      <c r="QET260" s="162"/>
      <c r="QEU260" s="162"/>
      <c r="QEV260" s="162"/>
      <c r="QEW260" s="162"/>
      <c r="QEX260" s="162"/>
      <c r="QEY260" s="162"/>
      <c r="QEZ260" s="162"/>
      <c r="QFA260" s="162"/>
      <c r="QFB260" s="162"/>
      <c r="QFC260" s="162"/>
      <c r="QFD260" s="162"/>
      <c r="QFE260" s="162"/>
      <c r="QFF260" s="162"/>
      <c r="QFG260" s="162"/>
      <c r="QFH260" s="162"/>
      <c r="QFI260" s="162"/>
      <c r="QFJ260" s="162"/>
      <c r="QFK260" s="162"/>
      <c r="QFL260" s="35"/>
      <c r="QFM260" s="162"/>
      <c r="QFN260" s="162"/>
      <c r="QFO260" s="162"/>
      <c r="QFP260" s="162"/>
      <c r="QFQ260" s="162"/>
      <c r="QFR260" s="162"/>
      <c r="QFS260" s="162"/>
      <c r="QFT260" s="162"/>
      <c r="QFU260" s="162"/>
      <c r="QFV260" s="162"/>
      <c r="QFW260" s="162"/>
      <c r="QFX260" s="162"/>
      <c r="QFY260" s="162"/>
      <c r="QFZ260" s="162"/>
      <c r="QGA260" s="162"/>
      <c r="QGB260" s="162"/>
      <c r="QGC260" s="162"/>
      <c r="QGD260" s="162"/>
      <c r="QGE260" s="162"/>
      <c r="QGF260" s="35"/>
      <c r="QGG260" s="162"/>
      <c r="QGH260" s="162"/>
      <c r="QGI260" s="162"/>
      <c r="QGJ260" s="162"/>
      <c r="QGK260" s="162"/>
      <c r="QGL260" s="162"/>
      <c r="QGM260" s="162"/>
      <c r="QGN260" s="162"/>
      <c r="QGO260" s="162"/>
      <c r="QGP260" s="162"/>
      <c r="QGQ260" s="162"/>
      <c r="QGR260" s="162"/>
      <c r="QGS260" s="162"/>
      <c r="QGT260" s="162"/>
      <c r="QGU260" s="162"/>
      <c r="QGV260" s="162"/>
      <c r="QGW260" s="162"/>
      <c r="QGX260" s="162"/>
      <c r="QGY260" s="162"/>
      <c r="QGZ260" s="35"/>
      <c r="QHA260" s="162"/>
      <c r="QHB260" s="162"/>
      <c r="QHC260" s="162"/>
      <c r="QHD260" s="162"/>
      <c r="QHE260" s="162"/>
      <c r="QHF260" s="162"/>
      <c r="QHG260" s="162"/>
      <c r="QHH260" s="162"/>
      <c r="QHI260" s="162"/>
      <c r="QHJ260" s="162"/>
      <c r="QHK260" s="162"/>
      <c r="QHL260" s="162"/>
      <c r="QHM260" s="162"/>
      <c r="QHN260" s="162"/>
      <c r="QHO260" s="162"/>
      <c r="QHP260" s="162"/>
      <c r="QHQ260" s="162"/>
      <c r="QHR260" s="162"/>
      <c r="QHS260" s="162"/>
      <c r="QHT260" s="35"/>
      <c r="QHU260" s="162"/>
      <c r="QHV260" s="162"/>
      <c r="QHW260" s="162"/>
      <c r="QHX260" s="162"/>
      <c r="QHY260" s="162"/>
      <c r="QHZ260" s="162"/>
      <c r="QIA260" s="162"/>
      <c r="QIB260" s="162"/>
      <c r="QIC260" s="162"/>
      <c r="QID260" s="162"/>
      <c r="QIE260" s="162"/>
      <c r="QIF260" s="162"/>
      <c r="QIG260" s="162"/>
      <c r="QIH260" s="162"/>
      <c r="QII260" s="162"/>
      <c r="QIJ260" s="162"/>
      <c r="QIK260" s="162"/>
      <c r="QIL260" s="162"/>
      <c r="QIM260" s="162"/>
      <c r="QIN260" s="35"/>
      <c r="QIO260" s="162"/>
      <c r="QIP260" s="162"/>
      <c r="QIQ260" s="162"/>
      <c r="QIR260" s="162"/>
      <c r="QIS260" s="162"/>
      <c r="QIT260" s="162"/>
      <c r="QIU260" s="162"/>
      <c r="QIV260" s="162"/>
      <c r="QIW260" s="162"/>
      <c r="QIX260" s="162"/>
      <c r="QIY260" s="162"/>
      <c r="QIZ260" s="162"/>
      <c r="QJA260" s="162"/>
      <c r="QJB260" s="162"/>
      <c r="QJC260" s="162"/>
      <c r="QJD260" s="162"/>
      <c r="QJE260" s="162"/>
      <c r="QJF260" s="162"/>
      <c r="QJG260" s="162"/>
      <c r="QJH260" s="35"/>
      <c r="QJI260" s="162"/>
      <c r="QJJ260" s="162"/>
      <c r="QJK260" s="162"/>
      <c r="QJL260" s="162"/>
      <c r="QJM260" s="162"/>
      <c r="QJN260" s="162"/>
      <c r="QJO260" s="162"/>
      <c r="QJP260" s="162"/>
      <c r="QJQ260" s="162"/>
      <c r="QJR260" s="162"/>
      <c r="QJS260" s="162"/>
      <c r="QJT260" s="162"/>
      <c r="QJU260" s="162"/>
      <c r="QJV260" s="162"/>
      <c r="QJW260" s="162"/>
      <c r="QJX260" s="162"/>
      <c r="QJY260" s="162"/>
      <c r="QJZ260" s="162"/>
      <c r="QKA260" s="162"/>
      <c r="QKB260" s="35"/>
      <c r="QKC260" s="162"/>
      <c r="QKD260" s="162"/>
      <c r="QKE260" s="162"/>
      <c r="QKF260" s="162"/>
      <c r="QKG260" s="162"/>
      <c r="QKH260" s="162"/>
      <c r="QKI260" s="162"/>
      <c r="QKJ260" s="162"/>
      <c r="QKK260" s="162"/>
      <c r="QKL260" s="162"/>
      <c r="QKM260" s="162"/>
      <c r="QKN260" s="162"/>
      <c r="QKO260" s="162"/>
      <c r="QKP260" s="162"/>
      <c r="QKQ260" s="162"/>
      <c r="QKR260" s="162"/>
      <c r="QKS260" s="162"/>
      <c r="QKT260" s="162"/>
      <c r="QKU260" s="162"/>
      <c r="QKV260" s="35"/>
      <c r="QKW260" s="162"/>
      <c r="QKX260" s="162"/>
      <c r="QKY260" s="162"/>
      <c r="QKZ260" s="162"/>
      <c r="QLA260" s="162"/>
      <c r="QLB260" s="162"/>
      <c r="QLC260" s="162"/>
      <c r="QLD260" s="162"/>
      <c r="QLE260" s="162"/>
      <c r="QLF260" s="162"/>
      <c r="QLG260" s="162"/>
      <c r="QLH260" s="162"/>
      <c r="QLI260" s="162"/>
      <c r="QLJ260" s="162"/>
      <c r="QLK260" s="162"/>
      <c r="QLL260" s="162"/>
      <c r="QLM260" s="162"/>
      <c r="QLN260" s="162"/>
      <c r="QLO260" s="162"/>
      <c r="QLP260" s="35"/>
      <c r="QLQ260" s="162"/>
      <c r="QLR260" s="162"/>
      <c r="QLS260" s="162"/>
      <c r="QLT260" s="162"/>
      <c r="QLU260" s="162"/>
      <c r="QLV260" s="162"/>
      <c r="QLW260" s="162"/>
      <c r="QLX260" s="162"/>
      <c r="QLY260" s="162"/>
      <c r="QLZ260" s="162"/>
      <c r="QMA260" s="162"/>
      <c r="QMB260" s="162"/>
      <c r="QMC260" s="162"/>
      <c r="QMD260" s="162"/>
      <c r="QME260" s="162"/>
      <c r="QMF260" s="162"/>
      <c r="QMG260" s="162"/>
      <c r="QMH260" s="162"/>
      <c r="QMI260" s="162"/>
      <c r="QMJ260" s="35"/>
      <c r="QMK260" s="162"/>
      <c r="QML260" s="162"/>
      <c r="QMM260" s="162"/>
      <c r="QMN260" s="162"/>
      <c r="QMO260" s="162"/>
      <c r="QMP260" s="162"/>
      <c r="QMQ260" s="162"/>
      <c r="QMR260" s="162"/>
      <c r="QMS260" s="162"/>
      <c r="QMT260" s="162"/>
      <c r="QMU260" s="162"/>
      <c r="QMV260" s="162"/>
      <c r="QMW260" s="162"/>
      <c r="QMX260" s="162"/>
      <c r="QMY260" s="162"/>
      <c r="QMZ260" s="162"/>
      <c r="QNA260" s="162"/>
      <c r="QNB260" s="162"/>
      <c r="QNC260" s="162"/>
      <c r="QND260" s="35"/>
      <c r="QNE260" s="162"/>
      <c r="QNF260" s="162"/>
      <c r="QNG260" s="162"/>
      <c r="QNH260" s="162"/>
      <c r="QNI260" s="162"/>
      <c r="QNJ260" s="162"/>
      <c r="QNK260" s="162"/>
      <c r="QNL260" s="162"/>
      <c r="QNM260" s="162"/>
      <c r="QNN260" s="162"/>
      <c r="QNO260" s="162"/>
      <c r="QNP260" s="162"/>
      <c r="QNQ260" s="162"/>
      <c r="QNR260" s="162"/>
      <c r="QNS260" s="162"/>
      <c r="QNT260" s="162"/>
      <c r="QNU260" s="162"/>
      <c r="QNV260" s="162"/>
      <c r="QNW260" s="162"/>
      <c r="QNX260" s="35"/>
      <c r="QNY260" s="162"/>
      <c r="QNZ260" s="162"/>
      <c r="QOA260" s="162"/>
      <c r="QOB260" s="162"/>
      <c r="QOC260" s="162"/>
      <c r="QOD260" s="162"/>
      <c r="QOE260" s="162"/>
      <c r="QOF260" s="162"/>
      <c r="QOG260" s="162"/>
      <c r="QOH260" s="162"/>
      <c r="QOI260" s="162"/>
      <c r="QOJ260" s="162"/>
      <c r="QOK260" s="162"/>
      <c r="QOL260" s="162"/>
      <c r="QOM260" s="162"/>
      <c r="QON260" s="162"/>
      <c r="QOO260" s="162"/>
      <c r="QOP260" s="162"/>
      <c r="QOQ260" s="162"/>
      <c r="QOR260" s="35"/>
      <c r="QOS260" s="162"/>
      <c r="QOT260" s="162"/>
      <c r="QOU260" s="162"/>
      <c r="QOV260" s="162"/>
      <c r="QOW260" s="162"/>
      <c r="QOX260" s="162"/>
      <c r="QOY260" s="162"/>
      <c r="QOZ260" s="162"/>
      <c r="QPA260" s="162"/>
      <c r="QPB260" s="162"/>
      <c r="QPC260" s="162"/>
      <c r="QPD260" s="162"/>
      <c r="QPE260" s="162"/>
      <c r="QPF260" s="162"/>
      <c r="QPG260" s="162"/>
      <c r="QPH260" s="162"/>
      <c r="QPI260" s="162"/>
      <c r="QPJ260" s="162"/>
      <c r="QPK260" s="162"/>
      <c r="QPL260" s="35"/>
      <c r="QPM260" s="162"/>
      <c r="QPN260" s="162"/>
      <c r="QPO260" s="162"/>
      <c r="QPP260" s="162"/>
      <c r="QPQ260" s="162"/>
      <c r="QPR260" s="162"/>
      <c r="QPS260" s="162"/>
      <c r="QPT260" s="162"/>
      <c r="QPU260" s="162"/>
      <c r="QPV260" s="162"/>
      <c r="QPW260" s="162"/>
      <c r="QPX260" s="162"/>
      <c r="QPY260" s="162"/>
      <c r="QPZ260" s="162"/>
      <c r="QQA260" s="162"/>
      <c r="QQB260" s="162"/>
      <c r="QQC260" s="162"/>
      <c r="QQD260" s="162"/>
      <c r="QQE260" s="162"/>
      <c r="QQF260" s="35"/>
      <c r="QQG260" s="162"/>
      <c r="QQH260" s="162"/>
      <c r="QQI260" s="162"/>
      <c r="QQJ260" s="162"/>
      <c r="QQK260" s="162"/>
      <c r="QQL260" s="162"/>
      <c r="QQM260" s="162"/>
      <c r="QQN260" s="162"/>
      <c r="QQO260" s="162"/>
      <c r="QQP260" s="162"/>
      <c r="QQQ260" s="162"/>
      <c r="QQR260" s="162"/>
      <c r="QQS260" s="162"/>
      <c r="QQT260" s="162"/>
      <c r="QQU260" s="162"/>
      <c r="QQV260" s="162"/>
      <c r="QQW260" s="162"/>
      <c r="QQX260" s="162"/>
      <c r="QQY260" s="162"/>
      <c r="QQZ260" s="35"/>
      <c r="QRA260" s="162"/>
      <c r="QRB260" s="162"/>
      <c r="QRC260" s="162"/>
      <c r="QRD260" s="162"/>
      <c r="QRE260" s="162"/>
      <c r="QRF260" s="162"/>
      <c r="QRG260" s="162"/>
      <c r="QRH260" s="162"/>
      <c r="QRI260" s="162"/>
      <c r="QRJ260" s="162"/>
      <c r="QRK260" s="162"/>
      <c r="QRL260" s="162"/>
      <c r="QRM260" s="162"/>
      <c r="QRN260" s="162"/>
      <c r="QRO260" s="162"/>
      <c r="QRP260" s="162"/>
      <c r="QRQ260" s="162"/>
      <c r="QRR260" s="162"/>
      <c r="QRS260" s="162"/>
      <c r="QRT260" s="35"/>
      <c r="QRU260" s="162"/>
      <c r="QRV260" s="162"/>
      <c r="QRW260" s="162"/>
      <c r="QRX260" s="162"/>
      <c r="QRY260" s="162"/>
      <c r="QRZ260" s="162"/>
      <c r="QSA260" s="162"/>
      <c r="QSB260" s="162"/>
      <c r="QSC260" s="162"/>
      <c r="QSD260" s="162"/>
      <c r="QSE260" s="162"/>
      <c r="QSF260" s="162"/>
      <c r="QSG260" s="162"/>
      <c r="QSH260" s="162"/>
      <c r="QSI260" s="162"/>
      <c r="QSJ260" s="162"/>
      <c r="QSK260" s="162"/>
      <c r="QSL260" s="162"/>
      <c r="QSM260" s="162"/>
      <c r="QSN260" s="35"/>
      <c r="QSO260" s="162"/>
      <c r="QSP260" s="162"/>
      <c r="QSQ260" s="162"/>
      <c r="QSR260" s="162"/>
      <c r="QSS260" s="162"/>
      <c r="QST260" s="162"/>
      <c r="QSU260" s="162"/>
      <c r="QSV260" s="162"/>
      <c r="QSW260" s="162"/>
      <c r="QSX260" s="162"/>
      <c r="QSY260" s="162"/>
      <c r="QSZ260" s="162"/>
      <c r="QTA260" s="162"/>
      <c r="QTB260" s="162"/>
      <c r="QTC260" s="162"/>
      <c r="QTD260" s="162"/>
      <c r="QTE260" s="162"/>
      <c r="QTF260" s="162"/>
      <c r="QTG260" s="162"/>
      <c r="QTH260" s="35"/>
      <c r="QTI260" s="162"/>
      <c r="QTJ260" s="162"/>
      <c r="QTK260" s="162"/>
      <c r="QTL260" s="162"/>
      <c r="QTM260" s="162"/>
      <c r="QTN260" s="162"/>
      <c r="QTO260" s="162"/>
      <c r="QTP260" s="162"/>
      <c r="QTQ260" s="162"/>
      <c r="QTR260" s="162"/>
      <c r="QTS260" s="162"/>
      <c r="QTT260" s="162"/>
      <c r="QTU260" s="162"/>
      <c r="QTV260" s="162"/>
      <c r="QTW260" s="162"/>
      <c r="QTX260" s="162"/>
      <c r="QTY260" s="162"/>
      <c r="QTZ260" s="162"/>
      <c r="QUA260" s="162"/>
      <c r="QUB260" s="35"/>
      <c r="QUC260" s="162"/>
      <c r="QUD260" s="162"/>
      <c r="QUE260" s="162"/>
      <c r="QUF260" s="162"/>
      <c r="QUG260" s="162"/>
      <c r="QUH260" s="162"/>
      <c r="QUI260" s="162"/>
      <c r="QUJ260" s="162"/>
      <c r="QUK260" s="162"/>
      <c r="QUL260" s="162"/>
      <c r="QUM260" s="162"/>
      <c r="QUN260" s="162"/>
      <c r="QUO260" s="162"/>
      <c r="QUP260" s="162"/>
      <c r="QUQ260" s="162"/>
      <c r="QUR260" s="162"/>
      <c r="QUS260" s="162"/>
      <c r="QUT260" s="162"/>
      <c r="QUU260" s="162"/>
      <c r="QUV260" s="35"/>
      <c r="QUW260" s="162"/>
      <c r="QUX260" s="162"/>
      <c r="QUY260" s="162"/>
      <c r="QUZ260" s="162"/>
      <c r="QVA260" s="162"/>
      <c r="QVB260" s="162"/>
      <c r="QVC260" s="162"/>
      <c r="QVD260" s="162"/>
      <c r="QVE260" s="162"/>
      <c r="QVF260" s="162"/>
      <c r="QVG260" s="162"/>
      <c r="QVH260" s="162"/>
      <c r="QVI260" s="162"/>
      <c r="QVJ260" s="162"/>
      <c r="QVK260" s="162"/>
      <c r="QVL260" s="162"/>
      <c r="QVM260" s="162"/>
      <c r="QVN260" s="162"/>
      <c r="QVO260" s="162"/>
      <c r="QVP260" s="35"/>
      <c r="QVQ260" s="162"/>
      <c r="QVR260" s="162"/>
      <c r="QVS260" s="162"/>
      <c r="QVT260" s="162"/>
      <c r="QVU260" s="162"/>
      <c r="QVV260" s="162"/>
      <c r="QVW260" s="162"/>
      <c r="QVX260" s="162"/>
      <c r="QVY260" s="162"/>
      <c r="QVZ260" s="162"/>
      <c r="QWA260" s="162"/>
      <c r="QWB260" s="162"/>
      <c r="QWC260" s="162"/>
      <c r="QWD260" s="162"/>
      <c r="QWE260" s="162"/>
      <c r="QWF260" s="162"/>
      <c r="QWG260" s="162"/>
      <c r="QWH260" s="162"/>
      <c r="QWI260" s="162"/>
      <c r="QWJ260" s="35"/>
      <c r="QWK260" s="162"/>
      <c r="QWL260" s="162"/>
      <c r="QWM260" s="162"/>
      <c r="QWN260" s="162"/>
      <c r="QWO260" s="162"/>
      <c r="QWP260" s="162"/>
      <c r="QWQ260" s="162"/>
      <c r="QWR260" s="162"/>
      <c r="QWS260" s="162"/>
      <c r="QWT260" s="162"/>
      <c r="QWU260" s="162"/>
      <c r="QWV260" s="162"/>
      <c r="QWW260" s="162"/>
      <c r="QWX260" s="162"/>
      <c r="QWY260" s="162"/>
      <c r="QWZ260" s="162"/>
      <c r="QXA260" s="162"/>
      <c r="QXB260" s="162"/>
      <c r="QXC260" s="162"/>
      <c r="QXD260" s="35"/>
      <c r="QXE260" s="162"/>
      <c r="QXF260" s="162"/>
      <c r="QXG260" s="162"/>
      <c r="QXH260" s="162"/>
      <c r="QXI260" s="162"/>
      <c r="QXJ260" s="162"/>
      <c r="QXK260" s="162"/>
      <c r="QXL260" s="162"/>
      <c r="QXM260" s="162"/>
      <c r="QXN260" s="162"/>
      <c r="QXO260" s="162"/>
      <c r="QXP260" s="162"/>
      <c r="QXQ260" s="162"/>
      <c r="QXR260" s="162"/>
      <c r="QXS260" s="162"/>
      <c r="QXT260" s="162"/>
      <c r="QXU260" s="162"/>
      <c r="QXV260" s="162"/>
      <c r="QXW260" s="162"/>
      <c r="QXX260" s="35"/>
      <c r="QXY260" s="162"/>
      <c r="QXZ260" s="162"/>
      <c r="QYA260" s="162"/>
      <c r="QYB260" s="162"/>
      <c r="QYC260" s="162"/>
      <c r="QYD260" s="162"/>
      <c r="QYE260" s="162"/>
      <c r="QYF260" s="162"/>
      <c r="QYG260" s="162"/>
      <c r="QYH260" s="162"/>
      <c r="QYI260" s="162"/>
      <c r="QYJ260" s="162"/>
      <c r="QYK260" s="162"/>
      <c r="QYL260" s="162"/>
      <c r="QYM260" s="162"/>
      <c r="QYN260" s="162"/>
      <c r="QYO260" s="162"/>
      <c r="QYP260" s="162"/>
      <c r="QYQ260" s="162"/>
      <c r="QYR260" s="35"/>
      <c r="QYS260" s="162"/>
      <c r="QYT260" s="162"/>
      <c r="QYU260" s="162"/>
      <c r="QYV260" s="162"/>
      <c r="QYW260" s="162"/>
      <c r="QYX260" s="162"/>
      <c r="QYY260" s="162"/>
      <c r="QYZ260" s="162"/>
      <c r="QZA260" s="162"/>
      <c r="QZB260" s="162"/>
      <c r="QZC260" s="162"/>
      <c r="QZD260" s="162"/>
      <c r="QZE260" s="162"/>
      <c r="QZF260" s="162"/>
      <c r="QZG260" s="162"/>
      <c r="QZH260" s="162"/>
      <c r="QZI260" s="162"/>
      <c r="QZJ260" s="162"/>
      <c r="QZK260" s="162"/>
      <c r="QZL260" s="35"/>
      <c r="QZM260" s="162"/>
      <c r="QZN260" s="162"/>
      <c r="QZO260" s="162"/>
      <c r="QZP260" s="162"/>
      <c r="QZQ260" s="162"/>
      <c r="QZR260" s="162"/>
      <c r="QZS260" s="162"/>
      <c r="QZT260" s="162"/>
      <c r="QZU260" s="162"/>
      <c r="QZV260" s="162"/>
      <c r="QZW260" s="162"/>
      <c r="QZX260" s="162"/>
      <c r="QZY260" s="162"/>
      <c r="QZZ260" s="162"/>
      <c r="RAA260" s="162"/>
      <c r="RAB260" s="162"/>
      <c r="RAC260" s="162"/>
      <c r="RAD260" s="162"/>
      <c r="RAE260" s="162"/>
      <c r="RAF260" s="35"/>
      <c r="RAG260" s="162"/>
      <c r="RAH260" s="162"/>
      <c r="RAI260" s="162"/>
      <c r="RAJ260" s="162"/>
      <c r="RAK260" s="162"/>
      <c r="RAL260" s="162"/>
      <c r="RAM260" s="162"/>
      <c r="RAN260" s="162"/>
      <c r="RAO260" s="162"/>
      <c r="RAP260" s="162"/>
      <c r="RAQ260" s="162"/>
      <c r="RAR260" s="162"/>
      <c r="RAS260" s="162"/>
      <c r="RAT260" s="162"/>
      <c r="RAU260" s="162"/>
      <c r="RAV260" s="162"/>
      <c r="RAW260" s="162"/>
      <c r="RAX260" s="162"/>
      <c r="RAY260" s="162"/>
      <c r="RAZ260" s="35"/>
      <c r="RBA260" s="162"/>
      <c r="RBB260" s="162"/>
      <c r="RBC260" s="162"/>
      <c r="RBD260" s="162"/>
      <c r="RBE260" s="162"/>
      <c r="RBF260" s="162"/>
      <c r="RBG260" s="162"/>
      <c r="RBH260" s="162"/>
      <c r="RBI260" s="162"/>
      <c r="RBJ260" s="162"/>
      <c r="RBK260" s="162"/>
      <c r="RBL260" s="162"/>
      <c r="RBM260" s="162"/>
      <c r="RBN260" s="162"/>
      <c r="RBO260" s="162"/>
      <c r="RBP260" s="162"/>
      <c r="RBQ260" s="162"/>
      <c r="RBR260" s="162"/>
      <c r="RBS260" s="162"/>
      <c r="RBT260" s="35"/>
      <c r="RBU260" s="162"/>
      <c r="RBV260" s="162"/>
      <c r="RBW260" s="162"/>
      <c r="RBX260" s="162"/>
      <c r="RBY260" s="162"/>
      <c r="RBZ260" s="162"/>
      <c r="RCA260" s="162"/>
      <c r="RCB260" s="162"/>
      <c r="RCC260" s="162"/>
      <c r="RCD260" s="162"/>
      <c r="RCE260" s="162"/>
      <c r="RCF260" s="162"/>
      <c r="RCG260" s="162"/>
      <c r="RCH260" s="162"/>
      <c r="RCI260" s="162"/>
      <c r="RCJ260" s="162"/>
      <c r="RCK260" s="162"/>
      <c r="RCL260" s="162"/>
      <c r="RCM260" s="162"/>
      <c r="RCN260" s="35"/>
      <c r="RCO260" s="162"/>
      <c r="RCP260" s="162"/>
      <c r="RCQ260" s="162"/>
      <c r="RCR260" s="162"/>
      <c r="RCS260" s="162"/>
      <c r="RCT260" s="162"/>
      <c r="RCU260" s="162"/>
      <c r="RCV260" s="162"/>
      <c r="RCW260" s="162"/>
      <c r="RCX260" s="162"/>
      <c r="RCY260" s="162"/>
      <c r="RCZ260" s="162"/>
      <c r="RDA260" s="162"/>
      <c r="RDB260" s="162"/>
      <c r="RDC260" s="162"/>
      <c r="RDD260" s="162"/>
      <c r="RDE260" s="162"/>
      <c r="RDF260" s="162"/>
      <c r="RDG260" s="162"/>
      <c r="RDH260" s="35"/>
      <c r="RDI260" s="162"/>
      <c r="RDJ260" s="162"/>
      <c r="RDK260" s="162"/>
      <c r="RDL260" s="162"/>
      <c r="RDM260" s="162"/>
      <c r="RDN260" s="162"/>
      <c r="RDO260" s="162"/>
      <c r="RDP260" s="162"/>
      <c r="RDQ260" s="162"/>
      <c r="RDR260" s="162"/>
      <c r="RDS260" s="162"/>
      <c r="RDT260" s="162"/>
      <c r="RDU260" s="162"/>
      <c r="RDV260" s="162"/>
      <c r="RDW260" s="162"/>
      <c r="RDX260" s="162"/>
      <c r="RDY260" s="162"/>
      <c r="RDZ260" s="162"/>
      <c r="REA260" s="162"/>
      <c r="REB260" s="35"/>
      <c r="REC260" s="162"/>
      <c r="RED260" s="162"/>
      <c r="REE260" s="162"/>
      <c r="REF260" s="162"/>
      <c r="REG260" s="162"/>
      <c r="REH260" s="162"/>
      <c r="REI260" s="162"/>
      <c r="REJ260" s="162"/>
      <c r="REK260" s="162"/>
      <c r="REL260" s="162"/>
      <c r="REM260" s="162"/>
      <c r="REN260" s="162"/>
      <c r="REO260" s="162"/>
      <c r="REP260" s="162"/>
      <c r="REQ260" s="162"/>
      <c r="RER260" s="162"/>
      <c r="RES260" s="162"/>
      <c r="RET260" s="162"/>
      <c r="REU260" s="162"/>
      <c r="REV260" s="35"/>
      <c r="REW260" s="162"/>
      <c r="REX260" s="162"/>
      <c r="REY260" s="162"/>
      <c r="REZ260" s="162"/>
      <c r="RFA260" s="162"/>
      <c r="RFB260" s="162"/>
      <c r="RFC260" s="162"/>
      <c r="RFD260" s="162"/>
      <c r="RFE260" s="162"/>
      <c r="RFF260" s="162"/>
      <c r="RFG260" s="162"/>
      <c r="RFH260" s="162"/>
      <c r="RFI260" s="162"/>
      <c r="RFJ260" s="162"/>
      <c r="RFK260" s="162"/>
      <c r="RFL260" s="162"/>
      <c r="RFM260" s="162"/>
      <c r="RFN260" s="162"/>
      <c r="RFO260" s="162"/>
      <c r="RFP260" s="35"/>
      <c r="RFQ260" s="162"/>
      <c r="RFR260" s="162"/>
      <c r="RFS260" s="162"/>
      <c r="RFT260" s="162"/>
      <c r="RFU260" s="162"/>
      <c r="RFV260" s="162"/>
      <c r="RFW260" s="162"/>
      <c r="RFX260" s="162"/>
      <c r="RFY260" s="162"/>
      <c r="RFZ260" s="162"/>
      <c r="RGA260" s="162"/>
      <c r="RGB260" s="162"/>
      <c r="RGC260" s="162"/>
      <c r="RGD260" s="162"/>
      <c r="RGE260" s="162"/>
      <c r="RGF260" s="162"/>
      <c r="RGG260" s="162"/>
      <c r="RGH260" s="162"/>
      <c r="RGI260" s="162"/>
      <c r="RGJ260" s="35"/>
      <c r="RGK260" s="162"/>
      <c r="RGL260" s="162"/>
      <c r="RGM260" s="162"/>
      <c r="RGN260" s="162"/>
      <c r="RGO260" s="162"/>
      <c r="RGP260" s="162"/>
      <c r="RGQ260" s="162"/>
      <c r="RGR260" s="162"/>
      <c r="RGS260" s="162"/>
      <c r="RGT260" s="162"/>
      <c r="RGU260" s="162"/>
      <c r="RGV260" s="162"/>
      <c r="RGW260" s="162"/>
      <c r="RGX260" s="162"/>
      <c r="RGY260" s="162"/>
      <c r="RGZ260" s="162"/>
      <c r="RHA260" s="162"/>
      <c r="RHB260" s="162"/>
      <c r="RHC260" s="162"/>
      <c r="RHD260" s="35"/>
      <c r="RHE260" s="162"/>
      <c r="RHF260" s="162"/>
      <c r="RHG260" s="162"/>
      <c r="RHH260" s="162"/>
      <c r="RHI260" s="162"/>
      <c r="RHJ260" s="162"/>
      <c r="RHK260" s="162"/>
      <c r="RHL260" s="162"/>
      <c r="RHM260" s="162"/>
      <c r="RHN260" s="162"/>
      <c r="RHO260" s="162"/>
      <c r="RHP260" s="162"/>
      <c r="RHQ260" s="162"/>
      <c r="RHR260" s="162"/>
      <c r="RHS260" s="162"/>
      <c r="RHT260" s="162"/>
      <c r="RHU260" s="162"/>
      <c r="RHV260" s="162"/>
      <c r="RHW260" s="162"/>
      <c r="RHX260" s="35"/>
      <c r="RHY260" s="162"/>
      <c r="RHZ260" s="162"/>
      <c r="RIA260" s="162"/>
      <c r="RIB260" s="162"/>
      <c r="RIC260" s="162"/>
      <c r="RID260" s="162"/>
      <c r="RIE260" s="162"/>
      <c r="RIF260" s="162"/>
      <c r="RIG260" s="162"/>
      <c r="RIH260" s="162"/>
      <c r="RII260" s="162"/>
      <c r="RIJ260" s="162"/>
      <c r="RIK260" s="162"/>
      <c r="RIL260" s="162"/>
      <c r="RIM260" s="162"/>
      <c r="RIN260" s="162"/>
      <c r="RIO260" s="162"/>
      <c r="RIP260" s="162"/>
      <c r="RIQ260" s="162"/>
      <c r="RIR260" s="35"/>
      <c r="RIS260" s="162"/>
      <c r="RIT260" s="162"/>
      <c r="RIU260" s="162"/>
      <c r="RIV260" s="162"/>
      <c r="RIW260" s="162"/>
      <c r="RIX260" s="162"/>
      <c r="RIY260" s="162"/>
      <c r="RIZ260" s="162"/>
      <c r="RJA260" s="162"/>
      <c r="RJB260" s="162"/>
      <c r="RJC260" s="162"/>
      <c r="RJD260" s="162"/>
      <c r="RJE260" s="162"/>
      <c r="RJF260" s="162"/>
      <c r="RJG260" s="162"/>
      <c r="RJH260" s="162"/>
      <c r="RJI260" s="162"/>
      <c r="RJJ260" s="162"/>
      <c r="RJK260" s="162"/>
      <c r="RJL260" s="35"/>
      <c r="RJM260" s="162"/>
      <c r="RJN260" s="162"/>
      <c r="RJO260" s="162"/>
      <c r="RJP260" s="162"/>
      <c r="RJQ260" s="162"/>
      <c r="RJR260" s="162"/>
      <c r="RJS260" s="162"/>
      <c r="RJT260" s="162"/>
      <c r="RJU260" s="162"/>
      <c r="RJV260" s="162"/>
      <c r="RJW260" s="162"/>
      <c r="RJX260" s="162"/>
      <c r="RJY260" s="162"/>
      <c r="RJZ260" s="162"/>
      <c r="RKA260" s="162"/>
      <c r="RKB260" s="162"/>
      <c r="RKC260" s="162"/>
      <c r="RKD260" s="162"/>
      <c r="RKE260" s="162"/>
      <c r="RKF260" s="35"/>
      <c r="RKG260" s="162"/>
      <c r="RKH260" s="162"/>
      <c r="RKI260" s="162"/>
      <c r="RKJ260" s="162"/>
      <c r="RKK260" s="162"/>
      <c r="RKL260" s="162"/>
      <c r="RKM260" s="162"/>
      <c r="RKN260" s="162"/>
      <c r="RKO260" s="162"/>
      <c r="RKP260" s="162"/>
      <c r="RKQ260" s="162"/>
      <c r="RKR260" s="162"/>
      <c r="RKS260" s="162"/>
      <c r="RKT260" s="162"/>
      <c r="RKU260" s="162"/>
      <c r="RKV260" s="162"/>
      <c r="RKW260" s="162"/>
      <c r="RKX260" s="162"/>
      <c r="RKY260" s="162"/>
      <c r="RKZ260" s="35"/>
      <c r="RLA260" s="162"/>
      <c r="RLB260" s="162"/>
      <c r="RLC260" s="162"/>
      <c r="RLD260" s="162"/>
      <c r="RLE260" s="162"/>
      <c r="RLF260" s="162"/>
      <c r="RLG260" s="162"/>
      <c r="RLH260" s="162"/>
      <c r="RLI260" s="162"/>
      <c r="RLJ260" s="162"/>
      <c r="RLK260" s="162"/>
      <c r="RLL260" s="162"/>
      <c r="RLM260" s="162"/>
      <c r="RLN260" s="162"/>
      <c r="RLO260" s="162"/>
      <c r="RLP260" s="162"/>
      <c r="RLQ260" s="162"/>
      <c r="RLR260" s="162"/>
      <c r="RLS260" s="162"/>
      <c r="RLT260" s="35"/>
      <c r="RLU260" s="162"/>
      <c r="RLV260" s="162"/>
      <c r="RLW260" s="162"/>
      <c r="RLX260" s="162"/>
      <c r="RLY260" s="162"/>
      <c r="RLZ260" s="162"/>
      <c r="RMA260" s="162"/>
      <c r="RMB260" s="162"/>
      <c r="RMC260" s="162"/>
      <c r="RMD260" s="162"/>
      <c r="RME260" s="162"/>
      <c r="RMF260" s="162"/>
      <c r="RMG260" s="162"/>
      <c r="RMH260" s="162"/>
      <c r="RMI260" s="162"/>
      <c r="RMJ260" s="162"/>
      <c r="RMK260" s="162"/>
      <c r="RML260" s="162"/>
      <c r="RMM260" s="162"/>
      <c r="RMN260" s="35"/>
      <c r="RMO260" s="162"/>
      <c r="RMP260" s="162"/>
      <c r="RMQ260" s="162"/>
      <c r="RMR260" s="162"/>
      <c r="RMS260" s="162"/>
      <c r="RMT260" s="162"/>
      <c r="RMU260" s="162"/>
      <c r="RMV260" s="162"/>
      <c r="RMW260" s="162"/>
      <c r="RMX260" s="162"/>
      <c r="RMY260" s="162"/>
      <c r="RMZ260" s="162"/>
      <c r="RNA260" s="162"/>
      <c r="RNB260" s="162"/>
      <c r="RNC260" s="162"/>
      <c r="RND260" s="162"/>
      <c r="RNE260" s="162"/>
      <c r="RNF260" s="162"/>
      <c r="RNG260" s="162"/>
      <c r="RNH260" s="35"/>
      <c r="RNI260" s="162"/>
      <c r="RNJ260" s="162"/>
      <c r="RNK260" s="162"/>
      <c r="RNL260" s="162"/>
      <c r="RNM260" s="162"/>
      <c r="RNN260" s="162"/>
      <c r="RNO260" s="162"/>
      <c r="RNP260" s="162"/>
      <c r="RNQ260" s="162"/>
      <c r="RNR260" s="162"/>
      <c r="RNS260" s="162"/>
      <c r="RNT260" s="162"/>
      <c r="RNU260" s="162"/>
      <c r="RNV260" s="162"/>
      <c r="RNW260" s="162"/>
      <c r="RNX260" s="162"/>
      <c r="RNY260" s="162"/>
      <c r="RNZ260" s="162"/>
      <c r="ROA260" s="162"/>
      <c r="ROB260" s="35"/>
      <c r="ROC260" s="162"/>
      <c r="ROD260" s="162"/>
      <c r="ROE260" s="162"/>
      <c r="ROF260" s="162"/>
      <c r="ROG260" s="162"/>
      <c r="ROH260" s="162"/>
      <c r="ROI260" s="162"/>
      <c r="ROJ260" s="162"/>
      <c r="ROK260" s="162"/>
      <c r="ROL260" s="162"/>
      <c r="ROM260" s="162"/>
      <c r="RON260" s="162"/>
      <c r="ROO260" s="162"/>
      <c r="ROP260" s="162"/>
      <c r="ROQ260" s="162"/>
      <c r="ROR260" s="162"/>
      <c r="ROS260" s="162"/>
      <c r="ROT260" s="162"/>
      <c r="ROU260" s="162"/>
      <c r="ROV260" s="35"/>
      <c r="ROW260" s="162"/>
      <c r="ROX260" s="162"/>
      <c r="ROY260" s="162"/>
      <c r="ROZ260" s="162"/>
      <c r="RPA260" s="162"/>
      <c r="RPB260" s="162"/>
      <c r="RPC260" s="162"/>
      <c r="RPD260" s="162"/>
      <c r="RPE260" s="162"/>
      <c r="RPF260" s="162"/>
      <c r="RPG260" s="162"/>
      <c r="RPH260" s="162"/>
      <c r="RPI260" s="162"/>
      <c r="RPJ260" s="162"/>
      <c r="RPK260" s="162"/>
      <c r="RPL260" s="162"/>
      <c r="RPM260" s="162"/>
      <c r="RPN260" s="162"/>
      <c r="RPO260" s="162"/>
      <c r="RPP260" s="35"/>
      <c r="RPQ260" s="162"/>
      <c r="RPR260" s="162"/>
      <c r="RPS260" s="162"/>
      <c r="RPT260" s="162"/>
      <c r="RPU260" s="162"/>
      <c r="RPV260" s="162"/>
      <c r="RPW260" s="162"/>
      <c r="RPX260" s="162"/>
      <c r="RPY260" s="162"/>
      <c r="RPZ260" s="162"/>
      <c r="RQA260" s="162"/>
      <c r="RQB260" s="162"/>
      <c r="RQC260" s="162"/>
      <c r="RQD260" s="162"/>
      <c r="RQE260" s="162"/>
      <c r="RQF260" s="162"/>
      <c r="RQG260" s="162"/>
      <c r="RQH260" s="162"/>
      <c r="RQI260" s="162"/>
      <c r="RQJ260" s="35"/>
      <c r="RQK260" s="162"/>
      <c r="RQL260" s="162"/>
      <c r="RQM260" s="162"/>
      <c r="RQN260" s="162"/>
      <c r="RQO260" s="162"/>
      <c r="RQP260" s="162"/>
      <c r="RQQ260" s="162"/>
      <c r="RQR260" s="162"/>
      <c r="RQS260" s="162"/>
      <c r="RQT260" s="162"/>
      <c r="RQU260" s="162"/>
      <c r="RQV260" s="162"/>
      <c r="RQW260" s="162"/>
      <c r="RQX260" s="162"/>
      <c r="RQY260" s="162"/>
      <c r="RQZ260" s="162"/>
      <c r="RRA260" s="162"/>
      <c r="RRB260" s="162"/>
      <c r="RRC260" s="162"/>
      <c r="RRD260" s="35"/>
      <c r="RRE260" s="162"/>
      <c r="RRF260" s="162"/>
      <c r="RRG260" s="162"/>
      <c r="RRH260" s="162"/>
      <c r="RRI260" s="162"/>
      <c r="RRJ260" s="162"/>
      <c r="RRK260" s="162"/>
      <c r="RRL260" s="162"/>
      <c r="RRM260" s="162"/>
      <c r="RRN260" s="162"/>
      <c r="RRO260" s="162"/>
      <c r="RRP260" s="162"/>
      <c r="RRQ260" s="162"/>
      <c r="RRR260" s="162"/>
      <c r="RRS260" s="162"/>
      <c r="RRT260" s="162"/>
      <c r="RRU260" s="162"/>
      <c r="RRV260" s="162"/>
      <c r="RRW260" s="162"/>
      <c r="RRX260" s="35"/>
      <c r="RRY260" s="162"/>
      <c r="RRZ260" s="162"/>
      <c r="RSA260" s="162"/>
      <c r="RSB260" s="162"/>
      <c r="RSC260" s="162"/>
      <c r="RSD260" s="162"/>
      <c r="RSE260" s="162"/>
      <c r="RSF260" s="162"/>
      <c r="RSG260" s="162"/>
      <c r="RSH260" s="162"/>
      <c r="RSI260" s="162"/>
      <c r="RSJ260" s="162"/>
      <c r="RSK260" s="162"/>
      <c r="RSL260" s="162"/>
      <c r="RSM260" s="162"/>
      <c r="RSN260" s="162"/>
      <c r="RSO260" s="162"/>
      <c r="RSP260" s="162"/>
      <c r="RSQ260" s="162"/>
      <c r="RSR260" s="35"/>
      <c r="RSS260" s="162"/>
      <c r="RST260" s="162"/>
      <c r="RSU260" s="162"/>
      <c r="RSV260" s="162"/>
      <c r="RSW260" s="162"/>
      <c r="RSX260" s="162"/>
      <c r="RSY260" s="162"/>
      <c r="RSZ260" s="162"/>
      <c r="RTA260" s="162"/>
      <c r="RTB260" s="162"/>
      <c r="RTC260" s="162"/>
      <c r="RTD260" s="162"/>
      <c r="RTE260" s="162"/>
      <c r="RTF260" s="162"/>
      <c r="RTG260" s="162"/>
      <c r="RTH260" s="162"/>
      <c r="RTI260" s="162"/>
      <c r="RTJ260" s="162"/>
      <c r="RTK260" s="162"/>
      <c r="RTL260" s="35"/>
      <c r="RTM260" s="162"/>
      <c r="RTN260" s="162"/>
      <c r="RTO260" s="162"/>
      <c r="RTP260" s="162"/>
      <c r="RTQ260" s="162"/>
      <c r="RTR260" s="162"/>
      <c r="RTS260" s="162"/>
      <c r="RTT260" s="162"/>
      <c r="RTU260" s="162"/>
      <c r="RTV260" s="162"/>
      <c r="RTW260" s="162"/>
      <c r="RTX260" s="162"/>
      <c r="RTY260" s="162"/>
      <c r="RTZ260" s="162"/>
      <c r="RUA260" s="162"/>
      <c r="RUB260" s="162"/>
      <c r="RUC260" s="162"/>
      <c r="RUD260" s="162"/>
      <c r="RUE260" s="162"/>
      <c r="RUF260" s="35"/>
      <c r="RUG260" s="162"/>
      <c r="RUH260" s="162"/>
      <c r="RUI260" s="162"/>
      <c r="RUJ260" s="162"/>
      <c r="RUK260" s="162"/>
      <c r="RUL260" s="162"/>
      <c r="RUM260" s="162"/>
      <c r="RUN260" s="162"/>
      <c r="RUO260" s="162"/>
      <c r="RUP260" s="162"/>
      <c r="RUQ260" s="162"/>
      <c r="RUR260" s="162"/>
      <c r="RUS260" s="162"/>
      <c r="RUT260" s="162"/>
      <c r="RUU260" s="162"/>
      <c r="RUV260" s="162"/>
      <c r="RUW260" s="162"/>
      <c r="RUX260" s="162"/>
      <c r="RUY260" s="162"/>
      <c r="RUZ260" s="35"/>
      <c r="RVA260" s="162"/>
      <c r="RVB260" s="162"/>
      <c r="RVC260" s="162"/>
      <c r="RVD260" s="162"/>
      <c r="RVE260" s="162"/>
      <c r="RVF260" s="162"/>
      <c r="RVG260" s="162"/>
      <c r="RVH260" s="162"/>
      <c r="RVI260" s="162"/>
      <c r="RVJ260" s="162"/>
      <c r="RVK260" s="162"/>
      <c r="RVL260" s="162"/>
      <c r="RVM260" s="162"/>
      <c r="RVN260" s="162"/>
      <c r="RVO260" s="162"/>
      <c r="RVP260" s="162"/>
      <c r="RVQ260" s="162"/>
      <c r="RVR260" s="162"/>
      <c r="RVS260" s="162"/>
      <c r="RVT260" s="35"/>
      <c r="RVU260" s="162"/>
      <c r="RVV260" s="162"/>
      <c r="RVW260" s="162"/>
      <c r="RVX260" s="162"/>
      <c r="RVY260" s="162"/>
      <c r="RVZ260" s="162"/>
      <c r="RWA260" s="162"/>
      <c r="RWB260" s="162"/>
      <c r="RWC260" s="162"/>
      <c r="RWD260" s="162"/>
      <c r="RWE260" s="162"/>
      <c r="RWF260" s="162"/>
      <c r="RWG260" s="162"/>
      <c r="RWH260" s="162"/>
      <c r="RWI260" s="162"/>
      <c r="RWJ260" s="162"/>
      <c r="RWK260" s="162"/>
      <c r="RWL260" s="162"/>
      <c r="RWM260" s="162"/>
      <c r="RWN260" s="35"/>
      <c r="RWO260" s="162"/>
      <c r="RWP260" s="162"/>
      <c r="RWQ260" s="162"/>
      <c r="RWR260" s="162"/>
      <c r="RWS260" s="162"/>
      <c r="RWT260" s="162"/>
      <c r="RWU260" s="162"/>
      <c r="RWV260" s="162"/>
      <c r="RWW260" s="162"/>
      <c r="RWX260" s="162"/>
      <c r="RWY260" s="162"/>
      <c r="RWZ260" s="162"/>
      <c r="RXA260" s="162"/>
      <c r="RXB260" s="162"/>
      <c r="RXC260" s="162"/>
      <c r="RXD260" s="162"/>
      <c r="RXE260" s="162"/>
      <c r="RXF260" s="162"/>
      <c r="RXG260" s="162"/>
      <c r="RXH260" s="35"/>
      <c r="RXI260" s="162"/>
      <c r="RXJ260" s="162"/>
      <c r="RXK260" s="162"/>
      <c r="RXL260" s="162"/>
      <c r="RXM260" s="162"/>
      <c r="RXN260" s="162"/>
      <c r="RXO260" s="162"/>
      <c r="RXP260" s="162"/>
      <c r="RXQ260" s="162"/>
      <c r="RXR260" s="162"/>
      <c r="RXS260" s="162"/>
      <c r="RXT260" s="162"/>
      <c r="RXU260" s="162"/>
      <c r="RXV260" s="162"/>
      <c r="RXW260" s="162"/>
      <c r="RXX260" s="162"/>
      <c r="RXY260" s="162"/>
      <c r="RXZ260" s="162"/>
      <c r="RYA260" s="162"/>
      <c r="RYB260" s="35"/>
      <c r="RYC260" s="162"/>
      <c r="RYD260" s="162"/>
      <c r="RYE260" s="162"/>
      <c r="RYF260" s="162"/>
      <c r="RYG260" s="162"/>
      <c r="RYH260" s="162"/>
      <c r="RYI260" s="162"/>
      <c r="RYJ260" s="162"/>
      <c r="RYK260" s="162"/>
      <c r="RYL260" s="162"/>
      <c r="RYM260" s="162"/>
      <c r="RYN260" s="162"/>
      <c r="RYO260" s="162"/>
      <c r="RYP260" s="162"/>
      <c r="RYQ260" s="162"/>
      <c r="RYR260" s="162"/>
      <c r="RYS260" s="162"/>
      <c r="RYT260" s="162"/>
      <c r="RYU260" s="162"/>
      <c r="RYV260" s="35"/>
      <c r="RYW260" s="162"/>
      <c r="RYX260" s="162"/>
      <c r="RYY260" s="162"/>
      <c r="RYZ260" s="162"/>
      <c r="RZA260" s="162"/>
      <c r="RZB260" s="162"/>
      <c r="RZC260" s="162"/>
      <c r="RZD260" s="162"/>
      <c r="RZE260" s="162"/>
      <c r="RZF260" s="162"/>
      <c r="RZG260" s="162"/>
      <c r="RZH260" s="162"/>
      <c r="RZI260" s="162"/>
      <c r="RZJ260" s="162"/>
      <c r="RZK260" s="162"/>
      <c r="RZL260" s="162"/>
      <c r="RZM260" s="162"/>
      <c r="RZN260" s="162"/>
      <c r="RZO260" s="162"/>
      <c r="RZP260" s="35"/>
      <c r="RZQ260" s="162"/>
      <c r="RZR260" s="162"/>
      <c r="RZS260" s="162"/>
      <c r="RZT260" s="162"/>
      <c r="RZU260" s="162"/>
      <c r="RZV260" s="162"/>
      <c r="RZW260" s="162"/>
      <c r="RZX260" s="162"/>
      <c r="RZY260" s="162"/>
      <c r="RZZ260" s="162"/>
      <c r="SAA260" s="162"/>
      <c r="SAB260" s="162"/>
      <c r="SAC260" s="162"/>
      <c r="SAD260" s="162"/>
      <c r="SAE260" s="162"/>
      <c r="SAF260" s="162"/>
      <c r="SAG260" s="162"/>
      <c r="SAH260" s="162"/>
      <c r="SAI260" s="162"/>
      <c r="SAJ260" s="35"/>
      <c r="SAK260" s="162"/>
      <c r="SAL260" s="162"/>
      <c r="SAM260" s="162"/>
      <c r="SAN260" s="162"/>
      <c r="SAO260" s="162"/>
      <c r="SAP260" s="162"/>
      <c r="SAQ260" s="162"/>
      <c r="SAR260" s="162"/>
      <c r="SAS260" s="162"/>
      <c r="SAT260" s="162"/>
      <c r="SAU260" s="162"/>
      <c r="SAV260" s="162"/>
      <c r="SAW260" s="162"/>
      <c r="SAX260" s="162"/>
      <c r="SAY260" s="162"/>
      <c r="SAZ260" s="162"/>
      <c r="SBA260" s="162"/>
      <c r="SBB260" s="162"/>
      <c r="SBC260" s="162"/>
      <c r="SBD260" s="35"/>
      <c r="SBE260" s="162"/>
      <c r="SBF260" s="162"/>
      <c r="SBG260" s="162"/>
      <c r="SBH260" s="162"/>
      <c r="SBI260" s="162"/>
      <c r="SBJ260" s="162"/>
      <c r="SBK260" s="162"/>
      <c r="SBL260" s="162"/>
      <c r="SBM260" s="162"/>
      <c r="SBN260" s="162"/>
      <c r="SBO260" s="162"/>
      <c r="SBP260" s="162"/>
      <c r="SBQ260" s="162"/>
      <c r="SBR260" s="162"/>
      <c r="SBS260" s="162"/>
      <c r="SBT260" s="162"/>
      <c r="SBU260" s="162"/>
      <c r="SBV260" s="162"/>
      <c r="SBW260" s="162"/>
      <c r="SBX260" s="35"/>
      <c r="SBY260" s="162"/>
      <c r="SBZ260" s="162"/>
      <c r="SCA260" s="162"/>
      <c r="SCB260" s="162"/>
      <c r="SCC260" s="162"/>
      <c r="SCD260" s="162"/>
      <c r="SCE260" s="162"/>
      <c r="SCF260" s="162"/>
      <c r="SCG260" s="162"/>
      <c r="SCH260" s="162"/>
      <c r="SCI260" s="162"/>
      <c r="SCJ260" s="162"/>
      <c r="SCK260" s="162"/>
      <c r="SCL260" s="162"/>
      <c r="SCM260" s="162"/>
      <c r="SCN260" s="162"/>
      <c r="SCO260" s="162"/>
      <c r="SCP260" s="162"/>
      <c r="SCQ260" s="162"/>
      <c r="SCR260" s="35"/>
      <c r="SCS260" s="162"/>
      <c r="SCT260" s="162"/>
      <c r="SCU260" s="162"/>
      <c r="SCV260" s="162"/>
      <c r="SCW260" s="162"/>
      <c r="SCX260" s="162"/>
      <c r="SCY260" s="162"/>
      <c r="SCZ260" s="162"/>
      <c r="SDA260" s="162"/>
      <c r="SDB260" s="162"/>
      <c r="SDC260" s="162"/>
      <c r="SDD260" s="162"/>
      <c r="SDE260" s="162"/>
      <c r="SDF260" s="162"/>
      <c r="SDG260" s="162"/>
      <c r="SDH260" s="162"/>
      <c r="SDI260" s="162"/>
      <c r="SDJ260" s="162"/>
      <c r="SDK260" s="162"/>
      <c r="SDL260" s="35"/>
      <c r="SDM260" s="162"/>
      <c r="SDN260" s="162"/>
      <c r="SDO260" s="162"/>
      <c r="SDP260" s="162"/>
      <c r="SDQ260" s="162"/>
      <c r="SDR260" s="162"/>
      <c r="SDS260" s="162"/>
      <c r="SDT260" s="162"/>
      <c r="SDU260" s="162"/>
      <c r="SDV260" s="162"/>
      <c r="SDW260" s="162"/>
      <c r="SDX260" s="162"/>
      <c r="SDY260" s="162"/>
      <c r="SDZ260" s="162"/>
      <c r="SEA260" s="162"/>
      <c r="SEB260" s="162"/>
      <c r="SEC260" s="162"/>
      <c r="SED260" s="162"/>
      <c r="SEE260" s="162"/>
      <c r="SEF260" s="35"/>
      <c r="SEG260" s="162"/>
      <c r="SEH260" s="162"/>
      <c r="SEI260" s="162"/>
      <c r="SEJ260" s="162"/>
      <c r="SEK260" s="162"/>
      <c r="SEL260" s="162"/>
      <c r="SEM260" s="162"/>
      <c r="SEN260" s="162"/>
      <c r="SEO260" s="162"/>
      <c r="SEP260" s="162"/>
      <c r="SEQ260" s="162"/>
      <c r="SER260" s="162"/>
      <c r="SES260" s="162"/>
      <c r="SET260" s="162"/>
      <c r="SEU260" s="162"/>
      <c r="SEV260" s="162"/>
      <c r="SEW260" s="162"/>
      <c r="SEX260" s="162"/>
      <c r="SEY260" s="162"/>
      <c r="SEZ260" s="35"/>
      <c r="SFA260" s="162"/>
      <c r="SFB260" s="162"/>
      <c r="SFC260" s="162"/>
      <c r="SFD260" s="162"/>
      <c r="SFE260" s="162"/>
      <c r="SFF260" s="162"/>
      <c r="SFG260" s="162"/>
      <c r="SFH260" s="162"/>
      <c r="SFI260" s="162"/>
      <c r="SFJ260" s="162"/>
      <c r="SFK260" s="162"/>
      <c r="SFL260" s="162"/>
      <c r="SFM260" s="162"/>
      <c r="SFN260" s="162"/>
      <c r="SFO260" s="162"/>
      <c r="SFP260" s="162"/>
      <c r="SFQ260" s="162"/>
      <c r="SFR260" s="162"/>
      <c r="SFS260" s="162"/>
      <c r="SFT260" s="35"/>
      <c r="SFU260" s="162"/>
      <c r="SFV260" s="162"/>
      <c r="SFW260" s="162"/>
      <c r="SFX260" s="162"/>
      <c r="SFY260" s="162"/>
      <c r="SFZ260" s="162"/>
      <c r="SGA260" s="162"/>
      <c r="SGB260" s="162"/>
      <c r="SGC260" s="162"/>
      <c r="SGD260" s="162"/>
      <c r="SGE260" s="162"/>
      <c r="SGF260" s="162"/>
      <c r="SGG260" s="162"/>
      <c r="SGH260" s="162"/>
      <c r="SGI260" s="162"/>
      <c r="SGJ260" s="162"/>
      <c r="SGK260" s="162"/>
      <c r="SGL260" s="162"/>
      <c r="SGM260" s="162"/>
      <c r="SGN260" s="35"/>
      <c r="SGO260" s="162"/>
      <c r="SGP260" s="162"/>
      <c r="SGQ260" s="162"/>
      <c r="SGR260" s="162"/>
      <c r="SGS260" s="162"/>
      <c r="SGT260" s="162"/>
      <c r="SGU260" s="162"/>
      <c r="SGV260" s="162"/>
      <c r="SGW260" s="162"/>
      <c r="SGX260" s="162"/>
      <c r="SGY260" s="162"/>
      <c r="SGZ260" s="162"/>
      <c r="SHA260" s="162"/>
      <c r="SHB260" s="162"/>
      <c r="SHC260" s="162"/>
      <c r="SHD260" s="162"/>
      <c r="SHE260" s="162"/>
      <c r="SHF260" s="162"/>
      <c r="SHG260" s="162"/>
      <c r="SHH260" s="35"/>
      <c r="SHI260" s="162"/>
      <c r="SHJ260" s="162"/>
      <c r="SHK260" s="162"/>
      <c r="SHL260" s="162"/>
      <c r="SHM260" s="162"/>
      <c r="SHN260" s="162"/>
      <c r="SHO260" s="162"/>
      <c r="SHP260" s="162"/>
      <c r="SHQ260" s="162"/>
      <c r="SHR260" s="162"/>
      <c r="SHS260" s="162"/>
      <c r="SHT260" s="162"/>
      <c r="SHU260" s="162"/>
      <c r="SHV260" s="162"/>
      <c r="SHW260" s="162"/>
      <c r="SHX260" s="162"/>
      <c r="SHY260" s="162"/>
      <c r="SHZ260" s="162"/>
      <c r="SIA260" s="162"/>
      <c r="SIB260" s="35"/>
      <c r="SIC260" s="162"/>
      <c r="SID260" s="162"/>
      <c r="SIE260" s="162"/>
      <c r="SIF260" s="162"/>
      <c r="SIG260" s="162"/>
      <c r="SIH260" s="162"/>
      <c r="SII260" s="162"/>
      <c r="SIJ260" s="162"/>
      <c r="SIK260" s="162"/>
      <c r="SIL260" s="162"/>
      <c r="SIM260" s="162"/>
      <c r="SIN260" s="162"/>
      <c r="SIO260" s="162"/>
      <c r="SIP260" s="162"/>
      <c r="SIQ260" s="162"/>
      <c r="SIR260" s="162"/>
      <c r="SIS260" s="162"/>
      <c r="SIT260" s="162"/>
      <c r="SIU260" s="162"/>
      <c r="SIV260" s="35"/>
      <c r="SIW260" s="162"/>
      <c r="SIX260" s="162"/>
      <c r="SIY260" s="162"/>
      <c r="SIZ260" s="162"/>
      <c r="SJA260" s="162"/>
      <c r="SJB260" s="162"/>
      <c r="SJC260" s="162"/>
      <c r="SJD260" s="162"/>
      <c r="SJE260" s="162"/>
      <c r="SJF260" s="162"/>
      <c r="SJG260" s="162"/>
      <c r="SJH260" s="162"/>
      <c r="SJI260" s="162"/>
      <c r="SJJ260" s="162"/>
      <c r="SJK260" s="162"/>
      <c r="SJL260" s="162"/>
      <c r="SJM260" s="162"/>
      <c r="SJN260" s="162"/>
      <c r="SJO260" s="162"/>
      <c r="SJP260" s="35"/>
      <c r="SJQ260" s="162"/>
      <c r="SJR260" s="162"/>
      <c r="SJS260" s="162"/>
      <c r="SJT260" s="162"/>
      <c r="SJU260" s="162"/>
      <c r="SJV260" s="162"/>
      <c r="SJW260" s="162"/>
      <c r="SJX260" s="162"/>
      <c r="SJY260" s="162"/>
      <c r="SJZ260" s="162"/>
      <c r="SKA260" s="162"/>
      <c r="SKB260" s="162"/>
      <c r="SKC260" s="162"/>
      <c r="SKD260" s="162"/>
      <c r="SKE260" s="162"/>
      <c r="SKF260" s="162"/>
      <c r="SKG260" s="162"/>
      <c r="SKH260" s="162"/>
      <c r="SKI260" s="162"/>
      <c r="SKJ260" s="35"/>
      <c r="SKK260" s="162"/>
      <c r="SKL260" s="162"/>
      <c r="SKM260" s="162"/>
      <c r="SKN260" s="162"/>
      <c r="SKO260" s="162"/>
      <c r="SKP260" s="162"/>
      <c r="SKQ260" s="162"/>
      <c r="SKR260" s="162"/>
      <c r="SKS260" s="162"/>
      <c r="SKT260" s="162"/>
      <c r="SKU260" s="162"/>
      <c r="SKV260" s="162"/>
      <c r="SKW260" s="162"/>
      <c r="SKX260" s="162"/>
      <c r="SKY260" s="162"/>
      <c r="SKZ260" s="162"/>
      <c r="SLA260" s="162"/>
      <c r="SLB260" s="162"/>
      <c r="SLC260" s="162"/>
      <c r="SLD260" s="35"/>
      <c r="SLE260" s="162"/>
      <c r="SLF260" s="162"/>
      <c r="SLG260" s="162"/>
      <c r="SLH260" s="162"/>
      <c r="SLI260" s="162"/>
      <c r="SLJ260" s="162"/>
      <c r="SLK260" s="162"/>
      <c r="SLL260" s="162"/>
      <c r="SLM260" s="162"/>
      <c r="SLN260" s="162"/>
      <c r="SLO260" s="162"/>
      <c r="SLP260" s="162"/>
      <c r="SLQ260" s="162"/>
      <c r="SLR260" s="162"/>
      <c r="SLS260" s="162"/>
      <c r="SLT260" s="162"/>
      <c r="SLU260" s="162"/>
      <c r="SLV260" s="162"/>
      <c r="SLW260" s="162"/>
      <c r="SLX260" s="35"/>
      <c r="SLY260" s="162"/>
      <c r="SLZ260" s="162"/>
      <c r="SMA260" s="162"/>
      <c r="SMB260" s="162"/>
      <c r="SMC260" s="162"/>
      <c r="SMD260" s="162"/>
      <c r="SME260" s="162"/>
      <c r="SMF260" s="162"/>
      <c r="SMG260" s="162"/>
      <c r="SMH260" s="162"/>
      <c r="SMI260" s="162"/>
      <c r="SMJ260" s="162"/>
      <c r="SMK260" s="162"/>
      <c r="SML260" s="162"/>
      <c r="SMM260" s="162"/>
      <c r="SMN260" s="162"/>
      <c r="SMO260" s="162"/>
      <c r="SMP260" s="162"/>
      <c r="SMQ260" s="162"/>
      <c r="SMR260" s="35"/>
      <c r="SMS260" s="162"/>
      <c r="SMT260" s="162"/>
      <c r="SMU260" s="162"/>
      <c r="SMV260" s="162"/>
      <c r="SMW260" s="162"/>
      <c r="SMX260" s="162"/>
      <c r="SMY260" s="162"/>
      <c r="SMZ260" s="162"/>
      <c r="SNA260" s="162"/>
      <c r="SNB260" s="162"/>
      <c r="SNC260" s="162"/>
      <c r="SND260" s="162"/>
      <c r="SNE260" s="162"/>
      <c r="SNF260" s="162"/>
      <c r="SNG260" s="162"/>
      <c r="SNH260" s="162"/>
      <c r="SNI260" s="162"/>
      <c r="SNJ260" s="162"/>
      <c r="SNK260" s="162"/>
      <c r="SNL260" s="35"/>
      <c r="SNM260" s="162"/>
      <c r="SNN260" s="162"/>
      <c r="SNO260" s="162"/>
      <c r="SNP260" s="162"/>
      <c r="SNQ260" s="162"/>
      <c r="SNR260" s="162"/>
      <c r="SNS260" s="162"/>
      <c r="SNT260" s="162"/>
      <c r="SNU260" s="162"/>
      <c r="SNV260" s="162"/>
      <c r="SNW260" s="162"/>
      <c r="SNX260" s="162"/>
      <c r="SNY260" s="162"/>
      <c r="SNZ260" s="162"/>
      <c r="SOA260" s="162"/>
      <c r="SOB260" s="162"/>
      <c r="SOC260" s="162"/>
      <c r="SOD260" s="162"/>
      <c r="SOE260" s="162"/>
      <c r="SOF260" s="35"/>
      <c r="SOG260" s="162"/>
      <c r="SOH260" s="162"/>
      <c r="SOI260" s="162"/>
      <c r="SOJ260" s="162"/>
      <c r="SOK260" s="162"/>
      <c r="SOL260" s="162"/>
      <c r="SOM260" s="162"/>
      <c r="SON260" s="162"/>
      <c r="SOO260" s="162"/>
      <c r="SOP260" s="162"/>
      <c r="SOQ260" s="162"/>
      <c r="SOR260" s="162"/>
      <c r="SOS260" s="162"/>
      <c r="SOT260" s="162"/>
      <c r="SOU260" s="162"/>
      <c r="SOV260" s="162"/>
      <c r="SOW260" s="162"/>
      <c r="SOX260" s="162"/>
      <c r="SOY260" s="162"/>
      <c r="SOZ260" s="35"/>
      <c r="SPA260" s="162"/>
      <c r="SPB260" s="162"/>
      <c r="SPC260" s="162"/>
      <c r="SPD260" s="162"/>
      <c r="SPE260" s="162"/>
      <c r="SPF260" s="162"/>
      <c r="SPG260" s="162"/>
      <c r="SPH260" s="162"/>
      <c r="SPI260" s="162"/>
      <c r="SPJ260" s="162"/>
      <c r="SPK260" s="162"/>
      <c r="SPL260" s="162"/>
      <c r="SPM260" s="162"/>
      <c r="SPN260" s="162"/>
      <c r="SPO260" s="162"/>
      <c r="SPP260" s="162"/>
      <c r="SPQ260" s="162"/>
      <c r="SPR260" s="162"/>
      <c r="SPS260" s="162"/>
      <c r="SPT260" s="35"/>
      <c r="SPU260" s="162"/>
      <c r="SPV260" s="162"/>
      <c r="SPW260" s="162"/>
      <c r="SPX260" s="162"/>
      <c r="SPY260" s="162"/>
      <c r="SPZ260" s="162"/>
      <c r="SQA260" s="162"/>
      <c r="SQB260" s="162"/>
      <c r="SQC260" s="162"/>
      <c r="SQD260" s="162"/>
      <c r="SQE260" s="162"/>
      <c r="SQF260" s="162"/>
      <c r="SQG260" s="162"/>
      <c r="SQH260" s="162"/>
      <c r="SQI260" s="162"/>
      <c r="SQJ260" s="162"/>
      <c r="SQK260" s="162"/>
      <c r="SQL260" s="162"/>
      <c r="SQM260" s="162"/>
      <c r="SQN260" s="35"/>
      <c r="SQO260" s="162"/>
      <c r="SQP260" s="162"/>
      <c r="SQQ260" s="162"/>
      <c r="SQR260" s="162"/>
      <c r="SQS260" s="162"/>
      <c r="SQT260" s="162"/>
      <c r="SQU260" s="162"/>
      <c r="SQV260" s="162"/>
      <c r="SQW260" s="162"/>
      <c r="SQX260" s="162"/>
      <c r="SQY260" s="162"/>
      <c r="SQZ260" s="162"/>
      <c r="SRA260" s="162"/>
      <c r="SRB260" s="162"/>
      <c r="SRC260" s="162"/>
      <c r="SRD260" s="162"/>
      <c r="SRE260" s="162"/>
      <c r="SRF260" s="162"/>
      <c r="SRG260" s="162"/>
      <c r="SRH260" s="35"/>
      <c r="SRI260" s="162"/>
      <c r="SRJ260" s="162"/>
      <c r="SRK260" s="162"/>
      <c r="SRL260" s="162"/>
      <c r="SRM260" s="162"/>
      <c r="SRN260" s="162"/>
      <c r="SRO260" s="162"/>
      <c r="SRP260" s="162"/>
      <c r="SRQ260" s="162"/>
      <c r="SRR260" s="162"/>
      <c r="SRS260" s="162"/>
      <c r="SRT260" s="162"/>
      <c r="SRU260" s="162"/>
      <c r="SRV260" s="162"/>
      <c r="SRW260" s="162"/>
      <c r="SRX260" s="162"/>
      <c r="SRY260" s="162"/>
      <c r="SRZ260" s="162"/>
      <c r="SSA260" s="162"/>
      <c r="SSB260" s="35"/>
      <c r="SSC260" s="162"/>
      <c r="SSD260" s="162"/>
      <c r="SSE260" s="162"/>
      <c r="SSF260" s="162"/>
      <c r="SSG260" s="162"/>
      <c r="SSH260" s="162"/>
      <c r="SSI260" s="162"/>
      <c r="SSJ260" s="162"/>
      <c r="SSK260" s="162"/>
      <c r="SSL260" s="162"/>
      <c r="SSM260" s="162"/>
      <c r="SSN260" s="162"/>
      <c r="SSO260" s="162"/>
      <c r="SSP260" s="162"/>
      <c r="SSQ260" s="162"/>
      <c r="SSR260" s="162"/>
      <c r="SSS260" s="162"/>
      <c r="SST260" s="162"/>
      <c r="SSU260" s="162"/>
      <c r="SSV260" s="35"/>
      <c r="SSW260" s="162"/>
      <c r="SSX260" s="162"/>
      <c r="SSY260" s="162"/>
      <c r="SSZ260" s="162"/>
      <c r="STA260" s="162"/>
      <c r="STB260" s="162"/>
      <c r="STC260" s="162"/>
      <c r="STD260" s="162"/>
      <c r="STE260" s="162"/>
      <c r="STF260" s="162"/>
      <c r="STG260" s="162"/>
      <c r="STH260" s="162"/>
      <c r="STI260" s="162"/>
      <c r="STJ260" s="162"/>
      <c r="STK260" s="162"/>
      <c r="STL260" s="162"/>
      <c r="STM260" s="162"/>
      <c r="STN260" s="162"/>
      <c r="STO260" s="162"/>
      <c r="STP260" s="35"/>
      <c r="STQ260" s="162"/>
      <c r="STR260" s="162"/>
      <c r="STS260" s="162"/>
      <c r="STT260" s="162"/>
      <c r="STU260" s="162"/>
      <c r="STV260" s="162"/>
      <c r="STW260" s="162"/>
      <c r="STX260" s="162"/>
      <c r="STY260" s="162"/>
      <c r="STZ260" s="162"/>
      <c r="SUA260" s="162"/>
      <c r="SUB260" s="162"/>
      <c r="SUC260" s="162"/>
      <c r="SUD260" s="162"/>
      <c r="SUE260" s="162"/>
      <c r="SUF260" s="162"/>
      <c r="SUG260" s="162"/>
      <c r="SUH260" s="162"/>
      <c r="SUI260" s="162"/>
      <c r="SUJ260" s="35"/>
      <c r="SUK260" s="162"/>
      <c r="SUL260" s="162"/>
      <c r="SUM260" s="162"/>
      <c r="SUN260" s="162"/>
      <c r="SUO260" s="162"/>
      <c r="SUP260" s="162"/>
      <c r="SUQ260" s="162"/>
      <c r="SUR260" s="162"/>
      <c r="SUS260" s="162"/>
      <c r="SUT260" s="162"/>
      <c r="SUU260" s="162"/>
      <c r="SUV260" s="162"/>
      <c r="SUW260" s="162"/>
      <c r="SUX260" s="162"/>
      <c r="SUY260" s="162"/>
      <c r="SUZ260" s="162"/>
      <c r="SVA260" s="162"/>
      <c r="SVB260" s="162"/>
      <c r="SVC260" s="162"/>
      <c r="SVD260" s="35"/>
      <c r="SVE260" s="162"/>
      <c r="SVF260" s="162"/>
      <c r="SVG260" s="162"/>
      <c r="SVH260" s="162"/>
      <c r="SVI260" s="162"/>
      <c r="SVJ260" s="162"/>
      <c r="SVK260" s="162"/>
      <c r="SVL260" s="162"/>
      <c r="SVM260" s="162"/>
      <c r="SVN260" s="162"/>
      <c r="SVO260" s="162"/>
      <c r="SVP260" s="162"/>
      <c r="SVQ260" s="162"/>
      <c r="SVR260" s="162"/>
      <c r="SVS260" s="162"/>
      <c r="SVT260" s="162"/>
      <c r="SVU260" s="162"/>
      <c r="SVV260" s="162"/>
      <c r="SVW260" s="162"/>
      <c r="SVX260" s="35"/>
      <c r="SVY260" s="162"/>
      <c r="SVZ260" s="162"/>
      <c r="SWA260" s="162"/>
      <c r="SWB260" s="162"/>
      <c r="SWC260" s="162"/>
      <c r="SWD260" s="162"/>
      <c r="SWE260" s="162"/>
      <c r="SWF260" s="162"/>
      <c r="SWG260" s="162"/>
      <c r="SWH260" s="162"/>
      <c r="SWI260" s="162"/>
      <c r="SWJ260" s="162"/>
      <c r="SWK260" s="162"/>
      <c r="SWL260" s="162"/>
      <c r="SWM260" s="162"/>
      <c r="SWN260" s="162"/>
      <c r="SWO260" s="162"/>
      <c r="SWP260" s="162"/>
      <c r="SWQ260" s="162"/>
      <c r="SWR260" s="35"/>
      <c r="SWS260" s="162"/>
      <c r="SWT260" s="162"/>
      <c r="SWU260" s="162"/>
      <c r="SWV260" s="162"/>
      <c r="SWW260" s="162"/>
      <c r="SWX260" s="162"/>
      <c r="SWY260" s="162"/>
      <c r="SWZ260" s="162"/>
      <c r="SXA260" s="162"/>
      <c r="SXB260" s="162"/>
      <c r="SXC260" s="162"/>
      <c r="SXD260" s="162"/>
      <c r="SXE260" s="162"/>
      <c r="SXF260" s="162"/>
      <c r="SXG260" s="162"/>
      <c r="SXH260" s="162"/>
      <c r="SXI260" s="162"/>
      <c r="SXJ260" s="162"/>
      <c r="SXK260" s="162"/>
      <c r="SXL260" s="35"/>
      <c r="SXM260" s="162"/>
      <c r="SXN260" s="162"/>
      <c r="SXO260" s="162"/>
      <c r="SXP260" s="162"/>
      <c r="SXQ260" s="162"/>
      <c r="SXR260" s="162"/>
      <c r="SXS260" s="162"/>
      <c r="SXT260" s="162"/>
      <c r="SXU260" s="162"/>
      <c r="SXV260" s="162"/>
      <c r="SXW260" s="162"/>
      <c r="SXX260" s="162"/>
      <c r="SXY260" s="162"/>
      <c r="SXZ260" s="162"/>
      <c r="SYA260" s="162"/>
      <c r="SYB260" s="162"/>
      <c r="SYC260" s="162"/>
      <c r="SYD260" s="162"/>
      <c r="SYE260" s="162"/>
      <c r="SYF260" s="35"/>
      <c r="SYG260" s="162"/>
      <c r="SYH260" s="162"/>
      <c r="SYI260" s="162"/>
      <c r="SYJ260" s="162"/>
      <c r="SYK260" s="162"/>
      <c r="SYL260" s="162"/>
      <c r="SYM260" s="162"/>
      <c r="SYN260" s="162"/>
      <c r="SYO260" s="162"/>
      <c r="SYP260" s="162"/>
      <c r="SYQ260" s="162"/>
      <c r="SYR260" s="162"/>
      <c r="SYS260" s="162"/>
      <c r="SYT260" s="162"/>
      <c r="SYU260" s="162"/>
      <c r="SYV260" s="162"/>
      <c r="SYW260" s="162"/>
      <c r="SYX260" s="162"/>
      <c r="SYY260" s="162"/>
      <c r="SYZ260" s="35"/>
      <c r="SZA260" s="162"/>
      <c r="SZB260" s="162"/>
      <c r="SZC260" s="162"/>
      <c r="SZD260" s="162"/>
      <c r="SZE260" s="162"/>
      <c r="SZF260" s="162"/>
      <c r="SZG260" s="162"/>
      <c r="SZH260" s="162"/>
      <c r="SZI260" s="162"/>
      <c r="SZJ260" s="162"/>
      <c r="SZK260" s="162"/>
      <c r="SZL260" s="162"/>
      <c r="SZM260" s="162"/>
      <c r="SZN260" s="162"/>
      <c r="SZO260" s="162"/>
      <c r="SZP260" s="162"/>
      <c r="SZQ260" s="162"/>
      <c r="SZR260" s="162"/>
      <c r="SZS260" s="162"/>
      <c r="SZT260" s="35"/>
      <c r="SZU260" s="162"/>
      <c r="SZV260" s="162"/>
      <c r="SZW260" s="162"/>
      <c r="SZX260" s="162"/>
      <c r="SZY260" s="162"/>
      <c r="SZZ260" s="162"/>
      <c r="TAA260" s="162"/>
      <c r="TAB260" s="162"/>
      <c r="TAC260" s="162"/>
      <c r="TAD260" s="162"/>
      <c r="TAE260" s="162"/>
      <c r="TAF260" s="162"/>
      <c r="TAG260" s="162"/>
      <c r="TAH260" s="162"/>
      <c r="TAI260" s="162"/>
      <c r="TAJ260" s="162"/>
      <c r="TAK260" s="162"/>
      <c r="TAL260" s="162"/>
      <c r="TAM260" s="162"/>
      <c r="TAN260" s="35"/>
      <c r="TAO260" s="162"/>
      <c r="TAP260" s="162"/>
      <c r="TAQ260" s="162"/>
      <c r="TAR260" s="162"/>
      <c r="TAS260" s="162"/>
      <c r="TAT260" s="162"/>
      <c r="TAU260" s="162"/>
      <c r="TAV260" s="162"/>
      <c r="TAW260" s="162"/>
      <c r="TAX260" s="162"/>
      <c r="TAY260" s="162"/>
      <c r="TAZ260" s="162"/>
      <c r="TBA260" s="162"/>
      <c r="TBB260" s="162"/>
      <c r="TBC260" s="162"/>
      <c r="TBD260" s="162"/>
      <c r="TBE260" s="162"/>
      <c r="TBF260" s="162"/>
      <c r="TBG260" s="162"/>
      <c r="TBH260" s="35"/>
      <c r="TBI260" s="162"/>
      <c r="TBJ260" s="162"/>
      <c r="TBK260" s="162"/>
      <c r="TBL260" s="162"/>
      <c r="TBM260" s="162"/>
      <c r="TBN260" s="162"/>
      <c r="TBO260" s="162"/>
      <c r="TBP260" s="162"/>
      <c r="TBQ260" s="162"/>
      <c r="TBR260" s="162"/>
      <c r="TBS260" s="162"/>
      <c r="TBT260" s="162"/>
      <c r="TBU260" s="162"/>
      <c r="TBV260" s="162"/>
      <c r="TBW260" s="162"/>
      <c r="TBX260" s="162"/>
      <c r="TBY260" s="162"/>
      <c r="TBZ260" s="162"/>
      <c r="TCA260" s="162"/>
      <c r="TCB260" s="35"/>
      <c r="TCC260" s="162"/>
      <c r="TCD260" s="162"/>
      <c r="TCE260" s="162"/>
      <c r="TCF260" s="162"/>
      <c r="TCG260" s="162"/>
      <c r="TCH260" s="162"/>
      <c r="TCI260" s="162"/>
      <c r="TCJ260" s="162"/>
      <c r="TCK260" s="162"/>
      <c r="TCL260" s="162"/>
      <c r="TCM260" s="162"/>
      <c r="TCN260" s="162"/>
      <c r="TCO260" s="162"/>
      <c r="TCP260" s="162"/>
      <c r="TCQ260" s="162"/>
      <c r="TCR260" s="162"/>
      <c r="TCS260" s="162"/>
      <c r="TCT260" s="162"/>
      <c r="TCU260" s="162"/>
      <c r="TCV260" s="35"/>
      <c r="TCW260" s="162"/>
      <c r="TCX260" s="162"/>
      <c r="TCY260" s="162"/>
      <c r="TCZ260" s="162"/>
      <c r="TDA260" s="162"/>
      <c r="TDB260" s="162"/>
      <c r="TDC260" s="162"/>
      <c r="TDD260" s="162"/>
      <c r="TDE260" s="162"/>
      <c r="TDF260" s="162"/>
      <c r="TDG260" s="162"/>
      <c r="TDH260" s="162"/>
      <c r="TDI260" s="162"/>
      <c r="TDJ260" s="162"/>
      <c r="TDK260" s="162"/>
      <c r="TDL260" s="162"/>
      <c r="TDM260" s="162"/>
      <c r="TDN260" s="162"/>
      <c r="TDO260" s="162"/>
      <c r="TDP260" s="35"/>
      <c r="TDQ260" s="162"/>
      <c r="TDR260" s="162"/>
      <c r="TDS260" s="162"/>
      <c r="TDT260" s="162"/>
      <c r="TDU260" s="162"/>
      <c r="TDV260" s="162"/>
      <c r="TDW260" s="162"/>
      <c r="TDX260" s="162"/>
      <c r="TDY260" s="162"/>
      <c r="TDZ260" s="162"/>
      <c r="TEA260" s="162"/>
      <c r="TEB260" s="162"/>
      <c r="TEC260" s="162"/>
      <c r="TED260" s="162"/>
      <c r="TEE260" s="162"/>
      <c r="TEF260" s="162"/>
      <c r="TEG260" s="162"/>
      <c r="TEH260" s="162"/>
      <c r="TEI260" s="162"/>
      <c r="TEJ260" s="35"/>
      <c r="TEK260" s="162"/>
      <c r="TEL260" s="162"/>
      <c r="TEM260" s="162"/>
      <c r="TEN260" s="162"/>
      <c r="TEO260" s="162"/>
      <c r="TEP260" s="162"/>
      <c r="TEQ260" s="162"/>
      <c r="TER260" s="162"/>
      <c r="TES260" s="162"/>
      <c r="TET260" s="162"/>
      <c r="TEU260" s="162"/>
      <c r="TEV260" s="162"/>
      <c r="TEW260" s="162"/>
      <c r="TEX260" s="162"/>
      <c r="TEY260" s="162"/>
      <c r="TEZ260" s="162"/>
      <c r="TFA260" s="162"/>
      <c r="TFB260" s="162"/>
      <c r="TFC260" s="162"/>
      <c r="TFD260" s="35"/>
      <c r="TFE260" s="162"/>
      <c r="TFF260" s="162"/>
      <c r="TFG260" s="162"/>
      <c r="TFH260" s="162"/>
      <c r="TFI260" s="162"/>
      <c r="TFJ260" s="162"/>
      <c r="TFK260" s="162"/>
      <c r="TFL260" s="162"/>
      <c r="TFM260" s="162"/>
      <c r="TFN260" s="162"/>
      <c r="TFO260" s="162"/>
      <c r="TFP260" s="162"/>
      <c r="TFQ260" s="162"/>
      <c r="TFR260" s="162"/>
      <c r="TFS260" s="162"/>
      <c r="TFT260" s="162"/>
      <c r="TFU260" s="162"/>
      <c r="TFV260" s="162"/>
      <c r="TFW260" s="162"/>
      <c r="TFX260" s="35"/>
      <c r="TFY260" s="162"/>
      <c r="TFZ260" s="162"/>
      <c r="TGA260" s="162"/>
      <c r="TGB260" s="162"/>
      <c r="TGC260" s="162"/>
      <c r="TGD260" s="162"/>
      <c r="TGE260" s="162"/>
      <c r="TGF260" s="162"/>
      <c r="TGG260" s="162"/>
      <c r="TGH260" s="162"/>
      <c r="TGI260" s="162"/>
      <c r="TGJ260" s="162"/>
      <c r="TGK260" s="162"/>
      <c r="TGL260" s="162"/>
      <c r="TGM260" s="162"/>
      <c r="TGN260" s="162"/>
      <c r="TGO260" s="162"/>
      <c r="TGP260" s="162"/>
      <c r="TGQ260" s="162"/>
      <c r="TGR260" s="35"/>
      <c r="TGS260" s="162"/>
      <c r="TGT260" s="162"/>
      <c r="TGU260" s="162"/>
      <c r="TGV260" s="162"/>
      <c r="TGW260" s="162"/>
      <c r="TGX260" s="162"/>
      <c r="TGY260" s="162"/>
      <c r="TGZ260" s="162"/>
      <c r="THA260" s="162"/>
      <c r="THB260" s="162"/>
      <c r="THC260" s="162"/>
      <c r="THD260" s="162"/>
      <c r="THE260" s="162"/>
      <c r="THF260" s="162"/>
      <c r="THG260" s="162"/>
      <c r="THH260" s="162"/>
      <c r="THI260" s="162"/>
      <c r="THJ260" s="162"/>
      <c r="THK260" s="162"/>
      <c r="THL260" s="35"/>
      <c r="THM260" s="162"/>
      <c r="THN260" s="162"/>
      <c r="THO260" s="162"/>
      <c r="THP260" s="162"/>
      <c r="THQ260" s="162"/>
      <c r="THR260" s="162"/>
      <c r="THS260" s="162"/>
      <c r="THT260" s="162"/>
      <c r="THU260" s="162"/>
      <c r="THV260" s="162"/>
      <c r="THW260" s="162"/>
      <c r="THX260" s="162"/>
      <c r="THY260" s="162"/>
      <c r="THZ260" s="162"/>
      <c r="TIA260" s="162"/>
      <c r="TIB260" s="162"/>
      <c r="TIC260" s="162"/>
      <c r="TID260" s="162"/>
      <c r="TIE260" s="162"/>
      <c r="TIF260" s="35"/>
      <c r="TIG260" s="162"/>
      <c r="TIH260" s="162"/>
      <c r="TII260" s="162"/>
      <c r="TIJ260" s="162"/>
      <c r="TIK260" s="162"/>
      <c r="TIL260" s="162"/>
      <c r="TIM260" s="162"/>
      <c r="TIN260" s="162"/>
      <c r="TIO260" s="162"/>
      <c r="TIP260" s="162"/>
      <c r="TIQ260" s="162"/>
      <c r="TIR260" s="162"/>
      <c r="TIS260" s="162"/>
      <c r="TIT260" s="162"/>
      <c r="TIU260" s="162"/>
      <c r="TIV260" s="162"/>
      <c r="TIW260" s="162"/>
      <c r="TIX260" s="162"/>
      <c r="TIY260" s="162"/>
      <c r="TIZ260" s="35"/>
      <c r="TJA260" s="162"/>
      <c r="TJB260" s="162"/>
      <c r="TJC260" s="162"/>
      <c r="TJD260" s="162"/>
      <c r="TJE260" s="162"/>
      <c r="TJF260" s="162"/>
      <c r="TJG260" s="162"/>
      <c r="TJH260" s="162"/>
      <c r="TJI260" s="162"/>
      <c r="TJJ260" s="162"/>
      <c r="TJK260" s="162"/>
      <c r="TJL260" s="162"/>
      <c r="TJM260" s="162"/>
      <c r="TJN260" s="162"/>
      <c r="TJO260" s="162"/>
      <c r="TJP260" s="162"/>
      <c r="TJQ260" s="162"/>
      <c r="TJR260" s="162"/>
      <c r="TJS260" s="162"/>
      <c r="TJT260" s="35"/>
      <c r="TJU260" s="162"/>
      <c r="TJV260" s="162"/>
      <c r="TJW260" s="162"/>
      <c r="TJX260" s="162"/>
      <c r="TJY260" s="162"/>
      <c r="TJZ260" s="162"/>
      <c r="TKA260" s="162"/>
      <c r="TKB260" s="162"/>
      <c r="TKC260" s="162"/>
      <c r="TKD260" s="162"/>
      <c r="TKE260" s="162"/>
      <c r="TKF260" s="162"/>
      <c r="TKG260" s="162"/>
      <c r="TKH260" s="162"/>
      <c r="TKI260" s="162"/>
      <c r="TKJ260" s="162"/>
      <c r="TKK260" s="162"/>
      <c r="TKL260" s="162"/>
      <c r="TKM260" s="162"/>
      <c r="TKN260" s="35"/>
      <c r="TKO260" s="162"/>
      <c r="TKP260" s="162"/>
      <c r="TKQ260" s="162"/>
      <c r="TKR260" s="162"/>
      <c r="TKS260" s="162"/>
      <c r="TKT260" s="162"/>
      <c r="TKU260" s="162"/>
      <c r="TKV260" s="162"/>
      <c r="TKW260" s="162"/>
      <c r="TKX260" s="162"/>
      <c r="TKY260" s="162"/>
      <c r="TKZ260" s="162"/>
      <c r="TLA260" s="162"/>
      <c r="TLB260" s="162"/>
      <c r="TLC260" s="162"/>
      <c r="TLD260" s="162"/>
      <c r="TLE260" s="162"/>
      <c r="TLF260" s="162"/>
      <c r="TLG260" s="162"/>
      <c r="TLH260" s="35"/>
      <c r="TLI260" s="162"/>
      <c r="TLJ260" s="162"/>
      <c r="TLK260" s="162"/>
      <c r="TLL260" s="162"/>
      <c r="TLM260" s="162"/>
      <c r="TLN260" s="162"/>
      <c r="TLO260" s="162"/>
      <c r="TLP260" s="162"/>
      <c r="TLQ260" s="162"/>
      <c r="TLR260" s="162"/>
      <c r="TLS260" s="162"/>
      <c r="TLT260" s="162"/>
      <c r="TLU260" s="162"/>
      <c r="TLV260" s="162"/>
      <c r="TLW260" s="162"/>
      <c r="TLX260" s="162"/>
      <c r="TLY260" s="162"/>
      <c r="TLZ260" s="162"/>
      <c r="TMA260" s="162"/>
      <c r="TMB260" s="35"/>
      <c r="TMC260" s="162"/>
      <c r="TMD260" s="162"/>
      <c r="TME260" s="162"/>
      <c r="TMF260" s="162"/>
      <c r="TMG260" s="162"/>
      <c r="TMH260" s="162"/>
      <c r="TMI260" s="162"/>
      <c r="TMJ260" s="162"/>
      <c r="TMK260" s="162"/>
      <c r="TML260" s="162"/>
      <c r="TMM260" s="162"/>
      <c r="TMN260" s="162"/>
      <c r="TMO260" s="162"/>
      <c r="TMP260" s="162"/>
      <c r="TMQ260" s="162"/>
      <c r="TMR260" s="162"/>
      <c r="TMS260" s="162"/>
      <c r="TMT260" s="162"/>
      <c r="TMU260" s="162"/>
      <c r="TMV260" s="35"/>
      <c r="TMW260" s="162"/>
      <c r="TMX260" s="162"/>
      <c r="TMY260" s="162"/>
      <c r="TMZ260" s="162"/>
      <c r="TNA260" s="162"/>
      <c r="TNB260" s="162"/>
      <c r="TNC260" s="162"/>
      <c r="TND260" s="162"/>
      <c r="TNE260" s="162"/>
      <c r="TNF260" s="162"/>
      <c r="TNG260" s="162"/>
      <c r="TNH260" s="162"/>
      <c r="TNI260" s="162"/>
      <c r="TNJ260" s="162"/>
      <c r="TNK260" s="162"/>
      <c r="TNL260" s="162"/>
      <c r="TNM260" s="162"/>
      <c r="TNN260" s="162"/>
      <c r="TNO260" s="162"/>
      <c r="TNP260" s="35"/>
      <c r="TNQ260" s="162"/>
      <c r="TNR260" s="162"/>
      <c r="TNS260" s="162"/>
      <c r="TNT260" s="162"/>
      <c r="TNU260" s="162"/>
      <c r="TNV260" s="162"/>
      <c r="TNW260" s="162"/>
      <c r="TNX260" s="162"/>
      <c r="TNY260" s="162"/>
      <c r="TNZ260" s="162"/>
      <c r="TOA260" s="162"/>
      <c r="TOB260" s="162"/>
      <c r="TOC260" s="162"/>
      <c r="TOD260" s="162"/>
      <c r="TOE260" s="162"/>
      <c r="TOF260" s="162"/>
      <c r="TOG260" s="162"/>
      <c r="TOH260" s="162"/>
      <c r="TOI260" s="162"/>
      <c r="TOJ260" s="35"/>
      <c r="TOK260" s="162"/>
      <c r="TOL260" s="162"/>
      <c r="TOM260" s="162"/>
      <c r="TON260" s="162"/>
      <c r="TOO260" s="162"/>
      <c r="TOP260" s="162"/>
      <c r="TOQ260" s="162"/>
      <c r="TOR260" s="162"/>
      <c r="TOS260" s="162"/>
      <c r="TOT260" s="162"/>
      <c r="TOU260" s="162"/>
      <c r="TOV260" s="162"/>
      <c r="TOW260" s="162"/>
      <c r="TOX260" s="162"/>
      <c r="TOY260" s="162"/>
      <c r="TOZ260" s="162"/>
      <c r="TPA260" s="162"/>
      <c r="TPB260" s="162"/>
      <c r="TPC260" s="162"/>
      <c r="TPD260" s="35"/>
      <c r="TPE260" s="162"/>
      <c r="TPF260" s="162"/>
      <c r="TPG260" s="162"/>
      <c r="TPH260" s="162"/>
      <c r="TPI260" s="162"/>
      <c r="TPJ260" s="162"/>
      <c r="TPK260" s="162"/>
      <c r="TPL260" s="162"/>
      <c r="TPM260" s="162"/>
      <c r="TPN260" s="162"/>
      <c r="TPO260" s="162"/>
      <c r="TPP260" s="162"/>
      <c r="TPQ260" s="162"/>
      <c r="TPR260" s="162"/>
      <c r="TPS260" s="162"/>
      <c r="TPT260" s="162"/>
      <c r="TPU260" s="162"/>
      <c r="TPV260" s="162"/>
      <c r="TPW260" s="162"/>
      <c r="TPX260" s="35"/>
      <c r="TPY260" s="162"/>
      <c r="TPZ260" s="162"/>
      <c r="TQA260" s="162"/>
      <c r="TQB260" s="162"/>
      <c r="TQC260" s="162"/>
      <c r="TQD260" s="162"/>
      <c r="TQE260" s="162"/>
      <c r="TQF260" s="162"/>
      <c r="TQG260" s="162"/>
      <c r="TQH260" s="162"/>
      <c r="TQI260" s="162"/>
      <c r="TQJ260" s="162"/>
      <c r="TQK260" s="162"/>
      <c r="TQL260" s="162"/>
      <c r="TQM260" s="162"/>
      <c r="TQN260" s="162"/>
      <c r="TQO260" s="162"/>
      <c r="TQP260" s="162"/>
      <c r="TQQ260" s="162"/>
      <c r="TQR260" s="35"/>
      <c r="TQS260" s="162"/>
      <c r="TQT260" s="162"/>
      <c r="TQU260" s="162"/>
      <c r="TQV260" s="162"/>
      <c r="TQW260" s="162"/>
      <c r="TQX260" s="162"/>
      <c r="TQY260" s="162"/>
      <c r="TQZ260" s="162"/>
      <c r="TRA260" s="162"/>
      <c r="TRB260" s="162"/>
      <c r="TRC260" s="162"/>
      <c r="TRD260" s="162"/>
      <c r="TRE260" s="162"/>
      <c r="TRF260" s="162"/>
      <c r="TRG260" s="162"/>
      <c r="TRH260" s="162"/>
      <c r="TRI260" s="162"/>
      <c r="TRJ260" s="162"/>
      <c r="TRK260" s="162"/>
      <c r="TRL260" s="35"/>
      <c r="TRM260" s="162"/>
      <c r="TRN260" s="162"/>
      <c r="TRO260" s="162"/>
      <c r="TRP260" s="162"/>
      <c r="TRQ260" s="162"/>
      <c r="TRR260" s="162"/>
      <c r="TRS260" s="162"/>
      <c r="TRT260" s="162"/>
      <c r="TRU260" s="162"/>
      <c r="TRV260" s="162"/>
      <c r="TRW260" s="162"/>
      <c r="TRX260" s="162"/>
      <c r="TRY260" s="162"/>
      <c r="TRZ260" s="162"/>
      <c r="TSA260" s="162"/>
      <c r="TSB260" s="162"/>
      <c r="TSC260" s="162"/>
      <c r="TSD260" s="162"/>
      <c r="TSE260" s="162"/>
      <c r="TSF260" s="35"/>
      <c r="TSG260" s="162"/>
      <c r="TSH260" s="162"/>
      <c r="TSI260" s="162"/>
      <c r="TSJ260" s="162"/>
      <c r="TSK260" s="162"/>
      <c r="TSL260" s="162"/>
      <c r="TSM260" s="162"/>
      <c r="TSN260" s="162"/>
      <c r="TSO260" s="162"/>
      <c r="TSP260" s="162"/>
      <c r="TSQ260" s="162"/>
      <c r="TSR260" s="162"/>
      <c r="TSS260" s="162"/>
      <c r="TST260" s="162"/>
      <c r="TSU260" s="162"/>
      <c r="TSV260" s="162"/>
      <c r="TSW260" s="162"/>
      <c r="TSX260" s="162"/>
      <c r="TSY260" s="162"/>
      <c r="TSZ260" s="35"/>
      <c r="TTA260" s="162"/>
      <c r="TTB260" s="162"/>
      <c r="TTC260" s="162"/>
      <c r="TTD260" s="162"/>
      <c r="TTE260" s="162"/>
      <c r="TTF260" s="162"/>
      <c r="TTG260" s="162"/>
      <c r="TTH260" s="162"/>
      <c r="TTI260" s="162"/>
      <c r="TTJ260" s="162"/>
      <c r="TTK260" s="162"/>
      <c r="TTL260" s="162"/>
      <c r="TTM260" s="162"/>
      <c r="TTN260" s="162"/>
      <c r="TTO260" s="162"/>
      <c r="TTP260" s="162"/>
      <c r="TTQ260" s="162"/>
      <c r="TTR260" s="162"/>
      <c r="TTS260" s="162"/>
      <c r="TTT260" s="35"/>
      <c r="TTU260" s="162"/>
      <c r="TTV260" s="162"/>
      <c r="TTW260" s="162"/>
      <c r="TTX260" s="162"/>
      <c r="TTY260" s="162"/>
      <c r="TTZ260" s="162"/>
      <c r="TUA260" s="162"/>
      <c r="TUB260" s="162"/>
      <c r="TUC260" s="162"/>
      <c r="TUD260" s="162"/>
      <c r="TUE260" s="162"/>
      <c r="TUF260" s="162"/>
      <c r="TUG260" s="162"/>
      <c r="TUH260" s="162"/>
      <c r="TUI260" s="162"/>
      <c r="TUJ260" s="162"/>
      <c r="TUK260" s="162"/>
      <c r="TUL260" s="162"/>
      <c r="TUM260" s="162"/>
      <c r="TUN260" s="35"/>
      <c r="TUO260" s="162"/>
      <c r="TUP260" s="162"/>
      <c r="TUQ260" s="162"/>
      <c r="TUR260" s="162"/>
      <c r="TUS260" s="162"/>
      <c r="TUT260" s="162"/>
      <c r="TUU260" s="162"/>
      <c r="TUV260" s="162"/>
      <c r="TUW260" s="162"/>
      <c r="TUX260" s="162"/>
      <c r="TUY260" s="162"/>
      <c r="TUZ260" s="162"/>
      <c r="TVA260" s="162"/>
      <c r="TVB260" s="162"/>
      <c r="TVC260" s="162"/>
      <c r="TVD260" s="162"/>
      <c r="TVE260" s="162"/>
      <c r="TVF260" s="162"/>
      <c r="TVG260" s="162"/>
      <c r="TVH260" s="35"/>
      <c r="TVI260" s="162"/>
      <c r="TVJ260" s="162"/>
      <c r="TVK260" s="162"/>
      <c r="TVL260" s="162"/>
      <c r="TVM260" s="162"/>
      <c r="TVN260" s="162"/>
      <c r="TVO260" s="162"/>
      <c r="TVP260" s="162"/>
      <c r="TVQ260" s="162"/>
      <c r="TVR260" s="162"/>
      <c r="TVS260" s="162"/>
      <c r="TVT260" s="162"/>
      <c r="TVU260" s="162"/>
      <c r="TVV260" s="162"/>
      <c r="TVW260" s="162"/>
      <c r="TVX260" s="162"/>
      <c r="TVY260" s="162"/>
      <c r="TVZ260" s="162"/>
      <c r="TWA260" s="162"/>
      <c r="TWB260" s="35"/>
      <c r="TWC260" s="162"/>
      <c r="TWD260" s="162"/>
      <c r="TWE260" s="162"/>
      <c r="TWF260" s="162"/>
      <c r="TWG260" s="162"/>
      <c r="TWH260" s="162"/>
      <c r="TWI260" s="162"/>
      <c r="TWJ260" s="162"/>
      <c r="TWK260" s="162"/>
      <c r="TWL260" s="162"/>
      <c r="TWM260" s="162"/>
      <c r="TWN260" s="162"/>
      <c r="TWO260" s="162"/>
      <c r="TWP260" s="162"/>
      <c r="TWQ260" s="162"/>
      <c r="TWR260" s="162"/>
      <c r="TWS260" s="162"/>
      <c r="TWT260" s="162"/>
      <c r="TWU260" s="162"/>
      <c r="TWV260" s="35"/>
      <c r="TWW260" s="162"/>
      <c r="TWX260" s="162"/>
      <c r="TWY260" s="162"/>
      <c r="TWZ260" s="162"/>
      <c r="TXA260" s="162"/>
      <c r="TXB260" s="162"/>
      <c r="TXC260" s="162"/>
      <c r="TXD260" s="162"/>
      <c r="TXE260" s="162"/>
      <c r="TXF260" s="162"/>
      <c r="TXG260" s="162"/>
      <c r="TXH260" s="162"/>
      <c r="TXI260" s="162"/>
      <c r="TXJ260" s="162"/>
      <c r="TXK260" s="162"/>
      <c r="TXL260" s="162"/>
      <c r="TXM260" s="162"/>
      <c r="TXN260" s="162"/>
      <c r="TXO260" s="162"/>
      <c r="TXP260" s="35"/>
      <c r="TXQ260" s="162"/>
      <c r="TXR260" s="162"/>
      <c r="TXS260" s="162"/>
      <c r="TXT260" s="162"/>
      <c r="TXU260" s="162"/>
      <c r="TXV260" s="162"/>
      <c r="TXW260" s="162"/>
      <c r="TXX260" s="162"/>
      <c r="TXY260" s="162"/>
      <c r="TXZ260" s="162"/>
      <c r="TYA260" s="162"/>
      <c r="TYB260" s="162"/>
      <c r="TYC260" s="162"/>
      <c r="TYD260" s="162"/>
      <c r="TYE260" s="162"/>
      <c r="TYF260" s="162"/>
      <c r="TYG260" s="162"/>
      <c r="TYH260" s="162"/>
      <c r="TYI260" s="162"/>
      <c r="TYJ260" s="35"/>
      <c r="TYK260" s="162"/>
      <c r="TYL260" s="162"/>
      <c r="TYM260" s="162"/>
      <c r="TYN260" s="162"/>
      <c r="TYO260" s="162"/>
      <c r="TYP260" s="162"/>
      <c r="TYQ260" s="162"/>
      <c r="TYR260" s="162"/>
      <c r="TYS260" s="162"/>
      <c r="TYT260" s="162"/>
      <c r="TYU260" s="162"/>
      <c r="TYV260" s="162"/>
      <c r="TYW260" s="162"/>
      <c r="TYX260" s="162"/>
      <c r="TYY260" s="162"/>
      <c r="TYZ260" s="162"/>
      <c r="TZA260" s="162"/>
      <c r="TZB260" s="162"/>
      <c r="TZC260" s="162"/>
      <c r="TZD260" s="35"/>
      <c r="TZE260" s="162"/>
      <c r="TZF260" s="162"/>
      <c r="TZG260" s="162"/>
      <c r="TZH260" s="162"/>
      <c r="TZI260" s="162"/>
      <c r="TZJ260" s="162"/>
      <c r="TZK260" s="162"/>
      <c r="TZL260" s="162"/>
      <c r="TZM260" s="162"/>
      <c r="TZN260" s="162"/>
      <c r="TZO260" s="162"/>
      <c r="TZP260" s="162"/>
      <c r="TZQ260" s="162"/>
      <c r="TZR260" s="162"/>
      <c r="TZS260" s="162"/>
      <c r="TZT260" s="162"/>
      <c r="TZU260" s="162"/>
      <c r="TZV260" s="162"/>
      <c r="TZW260" s="162"/>
      <c r="TZX260" s="35"/>
      <c r="TZY260" s="162"/>
      <c r="TZZ260" s="162"/>
      <c r="UAA260" s="162"/>
      <c r="UAB260" s="162"/>
      <c r="UAC260" s="162"/>
      <c r="UAD260" s="162"/>
      <c r="UAE260" s="162"/>
      <c r="UAF260" s="162"/>
      <c r="UAG260" s="162"/>
      <c r="UAH260" s="162"/>
      <c r="UAI260" s="162"/>
      <c r="UAJ260" s="162"/>
      <c r="UAK260" s="162"/>
      <c r="UAL260" s="162"/>
      <c r="UAM260" s="162"/>
      <c r="UAN260" s="162"/>
      <c r="UAO260" s="162"/>
      <c r="UAP260" s="162"/>
      <c r="UAQ260" s="162"/>
      <c r="UAR260" s="35"/>
      <c r="UAS260" s="162"/>
      <c r="UAT260" s="162"/>
      <c r="UAU260" s="162"/>
      <c r="UAV260" s="162"/>
      <c r="UAW260" s="162"/>
      <c r="UAX260" s="162"/>
      <c r="UAY260" s="162"/>
      <c r="UAZ260" s="162"/>
      <c r="UBA260" s="162"/>
      <c r="UBB260" s="162"/>
      <c r="UBC260" s="162"/>
      <c r="UBD260" s="162"/>
      <c r="UBE260" s="162"/>
      <c r="UBF260" s="162"/>
      <c r="UBG260" s="162"/>
      <c r="UBH260" s="162"/>
      <c r="UBI260" s="162"/>
      <c r="UBJ260" s="162"/>
      <c r="UBK260" s="162"/>
      <c r="UBL260" s="35"/>
      <c r="UBM260" s="162"/>
      <c r="UBN260" s="162"/>
      <c r="UBO260" s="162"/>
      <c r="UBP260" s="162"/>
      <c r="UBQ260" s="162"/>
      <c r="UBR260" s="162"/>
      <c r="UBS260" s="162"/>
      <c r="UBT260" s="162"/>
      <c r="UBU260" s="162"/>
      <c r="UBV260" s="162"/>
      <c r="UBW260" s="162"/>
      <c r="UBX260" s="162"/>
      <c r="UBY260" s="162"/>
      <c r="UBZ260" s="162"/>
      <c r="UCA260" s="162"/>
      <c r="UCB260" s="162"/>
      <c r="UCC260" s="162"/>
      <c r="UCD260" s="162"/>
      <c r="UCE260" s="162"/>
      <c r="UCF260" s="35"/>
      <c r="UCG260" s="162"/>
      <c r="UCH260" s="162"/>
      <c r="UCI260" s="162"/>
      <c r="UCJ260" s="162"/>
      <c r="UCK260" s="162"/>
      <c r="UCL260" s="162"/>
      <c r="UCM260" s="162"/>
      <c r="UCN260" s="162"/>
      <c r="UCO260" s="162"/>
      <c r="UCP260" s="162"/>
      <c r="UCQ260" s="162"/>
      <c r="UCR260" s="162"/>
      <c r="UCS260" s="162"/>
      <c r="UCT260" s="162"/>
      <c r="UCU260" s="162"/>
      <c r="UCV260" s="162"/>
      <c r="UCW260" s="162"/>
      <c r="UCX260" s="162"/>
      <c r="UCY260" s="162"/>
      <c r="UCZ260" s="35"/>
      <c r="UDA260" s="162"/>
      <c r="UDB260" s="162"/>
      <c r="UDC260" s="162"/>
      <c r="UDD260" s="162"/>
      <c r="UDE260" s="162"/>
      <c r="UDF260" s="162"/>
      <c r="UDG260" s="162"/>
      <c r="UDH260" s="162"/>
      <c r="UDI260" s="162"/>
      <c r="UDJ260" s="162"/>
      <c r="UDK260" s="162"/>
      <c r="UDL260" s="162"/>
      <c r="UDM260" s="162"/>
      <c r="UDN260" s="162"/>
      <c r="UDO260" s="162"/>
      <c r="UDP260" s="162"/>
      <c r="UDQ260" s="162"/>
      <c r="UDR260" s="162"/>
      <c r="UDS260" s="162"/>
      <c r="UDT260" s="35"/>
      <c r="UDU260" s="162"/>
      <c r="UDV260" s="162"/>
      <c r="UDW260" s="162"/>
      <c r="UDX260" s="162"/>
      <c r="UDY260" s="162"/>
      <c r="UDZ260" s="162"/>
      <c r="UEA260" s="162"/>
      <c r="UEB260" s="162"/>
      <c r="UEC260" s="162"/>
      <c r="UED260" s="162"/>
      <c r="UEE260" s="162"/>
      <c r="UEF260" s="162"/>
      <c r="UEG260" s="162"/>
      <c r="UEH260" s="162"/>
      <c r="UEI260" s="162"/>
      <c r="UEJ260" s="162"/>
      <c r="UEK260" s="162"/>
      <c r="UEL260" s="162"/>
      <c r="UEM260" s="162"/>
      <c r="UEN260" s="35"/>
      <c r="UEO260" s="162"/>
      <c r="UEP260" s="162"/>
      <c r="UEQ260" s="162"/>
      <c r="UER260" s="162"/>
      <c r="UES260" s="162"/>
      <c r="UET260" s="162"/>
      <c r="UEU260" s="162"/>
      <c r="UEV260" s="162"/>
      <c r="UEW260" s="162"/>
      <c r="UEX260" s="162"/>
      <c r="UEY260" s="162"/>
      <c r="UEZ260" s="162"/>
      <c r="UFA260" s="162"/>
      <c r="UFB260" s="162"/>
      <c r="UFC260" s="162"/>
      <c r="UFD260" s="162"/>
      <c r="UFE260" s="162"/>
      <c r="UFF260" s="162"/>
      <c r="UFG260" s="162"/>
      <c r="UFH260" s="35"/>
      <c r="UFI260" s="162"/>
      <c r="UFJ260" s="162"/>
      <c r="UFK260" s="162"/>
      <c r="UFL260" s="162"/>
      <c r="UFM260" s="162"/>
      <c r="UFN260" s="162"/>
      <c r="UFO260" s="162"/>
      <c r="UFP260" s="162"/>
      <c r="UFQ260" s="162"/>
      <c r="UFR260" s="162"/>
      <c r="UFS260" s="162"/>
      <c r="UFT260" s="162"/>
      <c r="UFU260" s="162"/>
      <c r="UFV260" s="162"/>
      <c r="UFW260" s="162"/>
      <c r="UFX260" s="162"/>
      <c r="UFY260" s="162"/>
      <c r="UFZ260" s="162"/>
      <c r="UGA260" s="162"/>
      <c r="UGB260" s="35"/>
      <c r="UGC260" s="162"/>
      <c r="UGD260" s="162"/>
      <c r="UGE260" s="162"/>
      <c r="UGF260" s="162"/>
      <c r="UGG260" s="162"/>
      <c r="UGH260" s="162"/>
      <c r="UGI260" s="162"/>
      <c r="UGJ260" s="162"/>
      <c r="UGK260" s="162"/>
      <c r="UGL260" s="162"/>
      <c r="UGM260" s="162"/>
      <c r="UGN260" s="162"/>
      <c r="UGO260" s="162"/>
      <c r="UGP260" s="162"/>
      <c r="UGQ260" s="162"/>
      <c r="UGR260" s="162"/>
      <c r="UGS260" s="162"/>
      <c r="UGT260" s="162"/>
      <c r="UGU260" s="162"/>
      <c r="UGV260" s="35"/>
      <c r="UGW260" s="162"/>
      <c r="UGX260" s="162"/>
      <c r="UGY260" s="162"/>
      <c r="UGZ260" s="162"/>
      <c r="UHA260" s="162"/>
      <c r="UHB260" s="162"/>
      <c r="UHC260" s="162"/>
      <c r="UHD260" s="162"/>
      <c r="UHE260" s="162"/>
      <c r="UHF260" s="162"/>
      <c r="UHG260" s="162"/>
      <c r="UHH260" s="162"/>
      <c r="UHI260" s="162"/>
      <c r="UHJ260" s="162"/>
      <c r="UHK260" s="162"/>
      <c r="UHL260" s="162"/>
      <c r="UHM260" s="162"/>
      <c r="UHN260" s="162"/>
      <c r="UHO260" s="162"/>
      <c r="UHP260" s="35"/>
      <c r="UHQ260" s="162"/>
      <c r="UHR260" s="162"/>
      <c r="UHS260" s="162"/>
      <c r="UHT260" s="162"/>
      <c r="UHU260" s="162"/>
      <c r="UHV260" s="162"/>
      <c r="UHW260" s="162"/>
      <c r="UHX260" s="162"/>
      <c r="UHY260" s="162"/>
      <c r="UHZ260" s="162"/>
      <c r="UIA260" s="162"/>
      <c r="UIB260" s="162"/>
      <c r="UIC260" s="162"/>
      <c r="UID260" s="162"/>
      <c r="UIE260" s="162"/>
      <c r="UIF260" s="162"/>
      <c r="UIG260" s="162"/>
      <c r="UIH260" s="162"/>
      <c r="UII260" s="162"/>
      <c r="UIJ260" s="35"/>
      <c r="UIK260" s="162"/>
      <c r="UIL260" s="162"/>
      <c r="UIM260" s="162"/>
      <c r="UIN260" s="162"/>
      <c r="UIO260" s="162"/>
      <c r="UIP260" s="162"/>
      <c r="UIQ260" s="162"/>
      <c r="UIR260" s="162"/>
      <c r="UIS260" s="162"/>
      <c r="UIT260" s="162"/>
      <c r="UIU260" s="162"/>
      <c r="UIV260" s="162"/>
      <c r="UIW260" s="162"/>
      <c r="UIX260" s="162"/>
      <c r="UIY260" s="162"/>
      <c r="UIZ260" s="162"/>
      <c r="UJA260" s="162"/>
      <c r="UJB260" s="162"/>
      <c r="UJC260" s="162"/>
      <c r="UJD260" s="35"/>
      <c r="UJE260" s="162"/>
      <c r="UJF260" s="162"/>
      <c r="UJG260" s="162"/>
      <c r="UJH260" s="162"/>
      <c r="UJI260" s="162"/>
      <c r="UJJ260" s="162"/>
      <c r="UJK260" s="162"/>
      <c r="UJL260" s="162"/>
      <c r="UJM260" s="162"/>
      <c r="UJN260" s="162"/>
      <c r="UJO260" s="162"/>
      <c r="UJP260" s="162"/>
      <c r="UJQ260" s="162"/>
      <c r="UJR260" s="162"/>
      <c r="UJS260" s="162"/>
      <c r="UJT260" s="162"/>
      <c r="UJU260" s="162"/>
      <c r="UJV260" s="162"/>
      <c r="UJW260" s="162"/>
      <c r="UJX260" s="35"/>
      <c r="UJY260" s="162"/>
      <c r="UJZ260" s="162"/>
      <c r="UKA260" s="162"/>
      <c r="UKB260" s="162"/>
      <c r="UKC260" s="162"/>
      <c r="UKD260" s="162"/>
      <c r="UKE260" s="162"/>
      <c r="UKF260" s="162"/>
      <c r="UKG260" s="162"/>
      <c r="UKH260" s="162"/>
      <c r="UKI260" s="162"/>
      <c r="UKJ260" s="162"/>
      <c r="UKK260" s="162"/>
      <c r="UKL260" s="162"/>
      <c r="UKM260" s="162"/>
      <c r="UKN260" s="162"/>
      <c r="UKO260" s="162"/>
      <c r="UKP260" s="162"/>
      <c r="UKQ260" s="162"/>
      <c r="UKR260" s="35"/>
      <c r="UKS260" s="162"/>
      <c r="UKT260" s="162"/>
      <c r="UKU260" s="162"/>
      <c r="UKV260" s="162"/>
      <c r="UKW260" s="162"/>
      <c r="UKX260" s="162"/>
      <c r="UKY260" s="162"/>
      <c r="UKZ260" s="162"/>
      <c r="ULA260" s="162"/>
      <c r="ULB260" s="162"/>
      <c r="ULC260" s="162"/>
      <c r="ULD260" s="162"/>
      <c r="ULE260" s="162"/>
      <c r="ULF260" s="162"/>
      <c r="ULG260" s="162"/>
      <c r="ULH260" s="162"/>
      <c r="ULI260" s="162"/>
      <c r="ULJ260" s="162"/>
      <c r="ULK260" s="162"/>
      <c r="ULL260" s="35"/>
      <c r="ULM260" s="162"/>
      <c r="ULN260" s="162"/>
      <c r="ULO260" s="162"/>
      <c r="ULP260" s="162"/>
      <c r="ULQ260" s="162"/>
      <c r="ULR260" s="162"/>
      <c r="ULS260" s="162"/>
      <c r="ULT260" s="162"/>
      <c r="ULU260" s="162"/>
      <c r="ULV260" s="162"/>
      <c r="ULW260" s="162"/>
      <c r="ULX260" s="162"/>
      <c r="ULY260" s="162"/>
      <c r="ULZ260" s="162"/>
      <c r="UMA260" s="162"/>
      <c r="UMB260" s="162"/>
      <c r="UMC260" s="162"/>
      <c r="UMD260" s="162"/>
      <c r="UME260" s="162"/>
      <c r="UMF260" s="35"/>
      <c r="UMG260" s="162"/>
      <c r="UMH260" s="162"/>
      <c r="UMI260" s="162"/>
      <c r="UMJ260" s="162"/>
      <c r="UMK260" s="162"/>
      <c r="UML260" s="162"/>
      <c r="UMM260" s="162"/>
      <c r="UMN260" s="162"/>
      <c r="UMO260" s="162"/>
      <c r="UMP260" s="162"/>
      <c r="UMQ260" s="162"/>
      <c r="UMR260" s="162"/>
      <c r="UMS260" s="162"/>
      <c r="UMT260" s="162"/>
      <c r="UMU260" s="162"/>
      <c r="UMV260" s="162"/>
      <c r="UMW260" s="162"/>
      <c r="UMX260" s="162"/>
      <c r="UMY260" s="162"/>
      <c r="UMZ260" s="35"/>
      <c r="UNA260" s="162"/>
      <c r="UNB260" s="162"/>
      <c r="UNC260" s="162"/>
      <c r="UND260" s="162"/>
      <c r="UNE260" s="162"/>
      <c r="UNF260" s="162"/>
      <c r="UNG260" s="162"/>
      <c r="UNH260" s="162"/>
      <c r="UNI260" s="162"/>
      <c r="UNJ260" s="162"/>
      <c r="UNK260" s="162"/>
      <c r="UNL260" s="162"/>
      <c r="UNM260" s="162"/>
      <c r="UNN260" s="162"/>
      <c r="UNO260" s="162"/>
      <c r="UNP260" s="162"/>
      <c r="UNQ260" s="162"/>
      <c r="UNR260" s="162"/>
      <c r="UNS260" s="162"/>
      <c r="UNT260" s="35"/>
      <c r="UNU260" s="162"/>
      <c r="UNV260" s="162"/>
      <c r="UNW260" s="162"/>
      <c r="UNX260" s="162"/>
      <c r="UNY260" s="162"/>
      <c r="UNZ260" s="162"/>
      <c r="UOA260" s="162"/>
      <c r="UOB260" s="162"/>
      <c r="UOC260" s="162"/>
      <c r="UOD260" s="162"/>
      <c r="UOE260" s="162"/>
      <c r="UOF260" s="162"/>
      <c r="UOG260" s="162"/>
      <c r="UOH260" s="162"/>
      <c r="UOI260" s="162"/>
      <c r="UOJ260" s="162"/>
      <c r="UOK260" s="162"/>
      <c r="UOL260" s="162"/>
      <c r="UOM260" s="162"/>
      <c r="UON260" s="35"/>
      <c r="UOO260" s="162"/>
      <c r="UOP260" s="162"/>
      <c r="UOQ260" s="162"/>
      <c r="UOR260" s="162"/>
      <c r="UOS260" s="162"/>
      <c r="UOT260" s="162"/>
      <c r="UOU260" s="162"/>
      <c r="UOV260" s="162"/>
      <c r="UOW260" s="162"/>
      <c r="UOX260" s="162"/>
      <c r="UOY260" s="162"/>
      <c r="UOZ260" s="162"/>
      <c r="UPA260" s="162"/>
      <c r="UPB260" s="162"/>
      <c r="UPC260" s="162"/>
      <c r="UPD260" s="162"/>
      <c r="UPE260" s="162"/>
      <c r="UPF260" s="162"/>
      <c r="UPG260" s="162"/>
      <c r="UPH260" s="35"/>
      <c r="UPI260" s="162"/>
      <c r="UPJ260" s="162"/>
      <c r="UPK260" s="162"/>
      <c r="UPL260" s="162"/>
      <c r="UPM260" s="162"/>
      <c r="UPN260" s="162"/>
      <c r="UPO260" s="162"/>
      <c r="UPP260" s="162"/>
      <c r="UPQ260" s="162"/>
      <c r="UPR260" s="162"/>
      <c r="UPS260" s="162"/>
      <c r="UPT260" s="162"/>
      <c r="UPU260" s="162"/>
      <c r="UPV260" s="162"/>
      <c r="UPW260" s="162"/>
      <c r="UPX260" s="162"/>
      <c r="UPY260" s="162"/>
      <c r="UPZ260" s="162"/>
      <c r="UQA260" s="162"/>
      <c r="UQB260" s="35"/>
      <c r="UQC260" s="162"/>
      <c r="UQD260" s="162"/>
      <c r="UQE260" s="162"/>
      <c r="UQF260" s="162"/>
      <c r="UQG260" s="162"/>
      <c r="UQH260" s="162"/>
      <c r="UQI260" s="162"/>
      <c r="UQJ260" s="162"/>
      <c r="UQK260" s="162"/>
      <c r="UQL260" s="162"/>
      <c r="UQM260" s="162"/>
      <c r="UQN260" s="162"/>
      <c r="UQO260" s="162"/>
      <c r="UQP260" s="162"/>
      <c r="UQQ260" s="162"/>
      <c r="UQR260" s="162"/>
      <c r="UQS260" s="162"/>
      <c r="UQT260" s="162"/>
      <c r="UQU260" s="162"/>
      <c r="UQV260" s="35"/>
      <c r="UQW260" s="162"/>
      <c r="UQX260" s="162"/>
      <c r="UQY260" s="162"/>
      <c r="UQZ260" s="162"/>
      <c r="URA260" s="162"/>
      <c r="URB260" s="162"/>
      <c r="URC260" s="162"/>
      <c r="URD260" s="162"/>
      <c r="URE260" s="162"/>
      <c r="URF260" s="162"/>
      <c r="URG260" s="162"/>
      <c r="URH260" s="162"/>
      <c r="URI260" s="162"/>
      <c r="URJ260" s="162"/>
      <c r="URK260" s="162"/>
      <c r="URL260" s="162"/>
      <c r="URM260" s="162"/>
      <c r="URN260" s="162"/>
      <c r="URO260" s="162"/>
      <c r="URP260" s="35"/>
      <c r="URQ260" s="162"/>
      <c r="URR260" s="162"/>
      <c r="URS260" s="162"/>
      <c r="URT260" s="162"/>
      <c r="URU260" s="162"/>
      <c r="URV260" s="162"/>
      <c r="URW260" s="162"/>
      <c r="URX260" s="162"/>
      <c r="URY260" s="162"/>
      <c r="URZ260" s="162"/>
      <c r="USA260" s="162"/>
      <c r="USB260" s="162"/>
      <c r="USC260" s="162"/>
      <c r="USD260" s="162"/>
      <c r="USE260" s="162"/>
      <c r="USF260" s="162"/>
      <c r="USG260" s="162"/>
      <c r="USH260" s="162"/>
      <c r="USI260" s="162"/>
      <c r="USJ260" s="35"/>
      <c r="USK260" s="162"/>
      <c r="USL260" s="162"/>
      <c r="USM260" s="162"/>
      <c r="USN260" s="162"/>
      <c r="USO260" s="162"/>
      <c r="USP260" s="162"/>
      <c r="USQ260" s="162"/>
      <c r="USR260" s="162"/>
      <c r="USS260" s="162"/>
      <c r="UST260" s="162"/>
      <c r="USU260" s="162"/>
      <c r="USV260" s="162"/>
      <c r="USW260" s="162"/>
      <c r="USX260" s="162"/>
      <c r="USY260" s="162"/>
      <c r="USZ260" s="162"/>
      <c r="UTA260" s="162"/>
      <c r="UTB260" s="162"/>
      <c r="UTC260" s="162"/>
      <c r="UTD260" s="35"/>
      <c r="UTE260" s="162"/>
      <c r="UTF260" s="162"/>
      <c r="UTG260" s="162"/>
      <c r="UTH260" s="162"/>
      <c r="UTI260" s="162"/>
      <c r="UTJ260" s="162"/>
      <c r="UTK260" s="162"/>
      <c r="UTL260" s="162"/>
      <c r="UTM260" s="162"/>
      <c r="UTN260" s="162"/>
      <c r="UTO260" s="162"/>
      <c r="UTP260" s="162"/>
      <c r="UTQ260" s="162"/>
      <c r="UTR260" s="162"/>
      <c r="UTS260" s="162"/>
      <c r="UTT260" s="162"/>
      <c r="UTU260" s="162"/>
      <c r="UTV260" s="162"/>
      <c r="UTW260" s="162"/>
      <c r="UTX260" s="35"/>
      <c r="UTY260" s="162"/>
      <c r="UTZ260" s="162"/>
      <c r="UUA260" s="162"/>
      <c r="UUB260" s="162"/>
      <c r="UUC260" s="162"/>
      <c r="UUD260" s="162"/>
      <c r="UUE260" s="162"/>
      <c r="UUF260" s="162"/>
      <c r="UUG260" s="162"/>
      <c r="UUH260" s="162"/>
      <c r="UUI260" s="162"/>
      <c r="UUJ260" s="162"/>
      <c r="UUK260" s="162"/>
      <c r="UUL260" s="162"/>
      <c r="UUM260" s="162"/>
      <c r="UUN260" s="162"/>
      <c r="UUO260" s="162"/>
      <c r="UUP260" s="162"/>
      <c r="UUQ260" s="162"/>
      <c r="UUR260" s="35"/>
      <c r="UUS260" s="162"/>
      <c r="UUT260" s="162"/>
      <c r="UUU260" s="162"/>
      <c r="UUV260" s="162"/>
      <c r="UUW260" s="162"/>
      <c r="UUX260" s="162"/>
      <c r="UUY260" s="162"/>
      <c r="UUZ260" s="162"/>
      <c r="UVA260" s="162"/>
      <c r="UVB260" s="162"/>
      <c r="UVC260" s="162"/>
      <c r="UVD260" s="162"/>
      <c r="UVE260" s="162"/>
      <c r="UVF260" s="162"/>
      <c r="UVG260" s="162"/>
      <c r="UVH260" s="162"/>
      <c r="UVI260" s="162"/>
      <c r="UVJ260" s="162"/>
      <c r="UVK260" s="162"/>
      <c r="UVL260" s="35"/>
      <c r="UVM260" s="162"/>
      <c r="UVN260" s="162"/>
      <c r="UVO260" s="162"/>
      <c r="UVP260" s="162"/>
      <c r="UVQ260" s="162"/>
      <c r="UVR260" s="162"/>
      <c r="UVS260" s="162"/>
      <c r="UVT260" s="162"/>
      <c r="UVU260" s="162"/>
      <c r="UVV260" s="162"/>
      <c r="UVW260" s="162"/>
      <c r="UVX260" s="162"/>
      <c r="UVY260" s="162"/>
      <c r="UVZ260" s="162"/>
      <c r="UWA260" s="162"/>
      <c r="UWB260" s="162"/>
      <c r="UWC260" s="162"/>
      <c r="UWD260" s="162"/>
      <c r="UWE260" s="162"/>
      <c r="UWF260" s="35"/>
      <c r="UWG260" s="162"/>
      <c r="UWH260" s="162"/>
      <c r="UWI260" s="162"/>
      <c r="UWJ260" s="162"/>
      <c r="UWK260" s="162"/>
      <c r="UWL260" s="162"/>
      <c r="UWM260" s="162"/>
      <c r="UWN260" s="162"/>
      <c r="UWO260" s="162"/>
      <c r="UWP260" s="162"/>
      <c r="UWQ260" s="162"/>
      <c r="UWR260" s="162"/>
      <c r="UWS260" s="162"/>
      <c r="UWT260" s="162"/>
      <c r="UWU260" s="162"/>
      <c r="UWV260" s="162"/>
      <c r="UWW260" s="162"/>
      <c r="UWX260" s="162"/>
      <c r="UWY260" s="162"/>
      <c r="UWZ260" s="35"/>
      <c r="UXA260" s="162"/>
      <c r="UXB260" s="162"/>
      <c r="UXC260" s="162"/>
      <c r="UXD260" s="162"/>
      <c r="UXE260" s="162"/>
      <c r="UXF260" s="162"/>
      <c r="UXG260" s="162"/>
      <c r="UXH260" s="162"/>
      <c r="UXI260" s="162"/>
      <c r="UXJ260" s="162"/>
      <c r="UXK260" s="162"/>
      <c r="UXL260" s="162"/>
      <c r="UXM260" s="162"/>
      <c r="UXN260" s="162"/>
      <c r="UXO260" s="162"/>
      <c r="UXP260" s="162"/>
      <c r="UXQ260" s="162"/>
      <c r="UXR260" s="162"/>
      <c r="UXS260" s="162"/>
      <c r="UXT260" s="35"/>
      <c r="UXU260" s="162"/>
      <c r="UXV260" s="162"/>
      <c r="UXW260" s="162"/>
      <c r="UXX260" s="162"/>
      <c r="UXY260" s="162"/>
      <c r="UXZ260" s="162"/>
      <c r="UYA260" s="162"/>
      <c r="UYB260" s="162"/>
      <c r="UYC260" s="162"/>
      <c r="UYD260" s="162"/>
      <c r="UYE260" s="162"/>
      <c r="UYF260" s="162"/>
      <c r="UYG260" s="162"/>
      <c r="UYH260" s="162"/>
      <c r="UYI260" s="162"/>
      <c r="UYJ260" s="162"/>
      <c r="UYK260" s="162"/>
      <c r="UYL260" s="162"/>
      <c r="UYM260" s="162"/>
      <c r="UYN260" s="35"/>
      <c r="UYO260" s="162"/>
      <c r="UYP260" s="162"/>
      <c r="UYQ260" s="162"/>
      <c r="UYR260" s="162"/>
      <c r="UYS260" s="162"/>
      <c r="UYT260" s="162"/>
      <c r="UYU260" s="162"/>
      <c r="UYV260" s="162"/>
      <c r="UYW260" s="162"/>
      <c r="UYX260" s="162"/>
      <c r="UYY260" s="162"/>
      <c r="UYZ260" s="162"/>
      <c r="UZA260" s="162"/>
      <c r="UZB260" s="162"/>
      <c r="UZC260" s="162"/>
      <c r="UZD260" s="162"/>
      <c r="UZE260" s="162"/>
      <c r="UZF260" s="162"/>
      <c r="UZG260" s="162"/>
      <c r="UZH260" s="35"/>
      <c r="UZI260" s="162"/>
      <c r="UZJ260" s="162"/>
      <c r="UZK260" s="162"/>
      <c r="UZL260" s="162"/>
      <c r="UZM260" s="162"/>
      <c r="UZN260" s="162"/>
      <c r="UZO260" s="162"/>
      <c r="UZP260" s="162"/>
      <c r="UZQ260" s="162"/>
      <c r="UZR260" s="162"/>
      <c r="UZS260" s="162"/>
      <c r="UZT260" s="162"/>
      <c r="UZU260" s="162"/>
      <c r="UZV260" s="162"/>
      <c r="UZW260" s="162"/>
      <c r="UZX260" s="162"/>
      <c r="UZY260" s="162"/>
      <c r="UZZ260" s="162"/>
      <c r="VAA260" s="162"/>
      <c r="VAB260" s="35"/>
      <c r="VAC260" s="162"/>
      <c r="VAD260" s="162"/>
      <c r="VAE260" s="162"/>
      <c r="VAF260" s="162"/>
      <c r="VAG260" s="162"/>
      <c r="VAH260" s="162"/>
      <c r="VAI260" s="162"/>
      <c r="VAJ260" s="162"/>
      <c r="VAK260" s="162"/>
      <c r="VAL260" s="162"/>
      <c r="VAM260" s="162"/>
      <c r="VAN260" s="162"/>
      <c r="VAO260" s="162"/>
      <c r="VAP260" s="162"/>
      <c r="VAQ260" s="162"/>
      <c r="VAR260" s="162"/>
      <c r="VAS260" s="162"/>
      <c r="VAT260" s="162"/>
      <c r="VAU260" s="162"/>
      <c r="VAV260" s="35"/>
      <c r="VAW260" s="162"/>
      <c r="VAX260" s="162"/>
      <c r="VAY260" s="162"/>
      <c r="VAZ260" s="162"/>
      <c r="VBA260" s="162"/>
      <c r="VBB260" s="162"/>
      <c r="VBC260" s="162"/>
      <c r="VBD260" s="162"/>
      <c r="VBE260" s="162"/>
      <c r="VBF260" s="162"/>
      <c r="VBG260" s="162"/>
      <c r="VBH260" s="162"/>
      <c r="VBI260" s="162"/>
      <c r="VBJ260" s="162"/>
      <c r="VBK260" s="162"/>
      <c r="VBL260" s="162"/>
      <c r="VBM260" s="162"/>
      <c r="VBN260" s="162"/>
      <c r="VBO260" s="162"/>
      <c r="VBP260" s="35"/>
      <c r="VBQ260" s="162"/>
      <c r="VBR260" s="162"/>
      <c r="VBS260" s="162"/>
      <c r="VBT260" s="162"/>
      <c r="VBU260" s="162"/>
      <c r="VBV260" s="162"/>
      <c r="VBW260" s="162"/>
      <c r="VBX260" s="162"/>
      <c r="VBY260" s="162"/>
      <c r="VBZ260" s="162"/>
      <c r="VCA260" s="162"/>
      <c r="VCB260" s="162"/>
      <c r="VCC260" s="162"/>
      <c r="VCD260" s="162"/>
      <c r="VCE260" s="162"/>
      <c r="VCF260" s="162"/>
      <c r="VCG260" s="162"/>
      <c r="VCH260" s="162"/>
      <c r="VCI260" s="162"/>
      <c r="VCJ260" s="35"/>
      <c r="VCK260" s="162"/>
      <c r="VCL260" s="162"/>
      <c r="VCM260" s="162"/>
      <c r="VCN260" s="162"/>
      <c r="VCO260" s="162"/>
      <c r="VCP260" s="162"/>
      <c r="VCQ260" s="162"/>
      <c r="VCR260" s="162"/>
      <c r="VCS260" s="162"/>
      <c r="VCT260" s="162"/>
      <c r="VCU260" s="162"/>
      <c r="VCV260" s="162"/>
      <c r="VCW260" s="162"/>
      <c r="VCX260" s="162"/>
      <c r="VCY260" s="162"/>
      <c r="VCZ260" s="162"/>
      <c r="VDA260" s="162"/>
      <c r="VDB260" s="162"/>
      <c r="VDC260" s="162"/>
      <c r="VDD260" s="35"/>
      <c r="VDE260" s="162"/>
      <c r="VDF260" s="162"/>
      <c r="VDG260" s="162"/>
      <c r="VDH260" s="162"/>
      <c r="VDI260" s="162"/>
      <c r="VDJ260" s="162"/>
      <c r="VDK260" s="162"/>
      <c r="VDL260" s="162"/>
      <c r="VDM260" s="162"/>
      <c r="VDN260" s="162"/>
      <c r="VDO260" s="162"/>
      <c r="VDP260" s="162"/>
      <c r="VDQ260" s="162"/>
      <c r="VDR260" s="162"/>
      <c r="VDS260" s="162"/>
      <c r="VDT260" s="162"/>
      <c r="VDU260" s="162"/>
      <c r="VDV260" s="162"/>
      <c r="VDW260" s="162"/>
      <c r="VDX260" s="35"/>
      <c r="VDY260" s="162"/>
      <c r="VDZ260" s="162"/>
      <c r="VEA260" s="162"/>
      <c r="VEB260" s="162"/>
      <c r="VEC260" s="162"/>
      <c r="VED260" s="162"/>
      <c r="VEE260" s="162"/>
      <c r="VEF260" s="162"/>
      <c r="VEG260" s="162"/>
      <c r="VEH260" s="162"/>
      <c r="VEI260" s="162"/>
      <c r="VEJ260" s="162"/>
      <c r="VEK260" s="162"/>
      <c r="VEL260" s="162"/>
      <c r="VEM260" s="162"/>
      <c r="VEN260" s="162"/>
      <c r="VEO260" s="162"/>
      <c r="VEP260" s="162"/>
      <c r="VEQ260" s="162"/>
      <c r="VER260" s="35"/>
      <c r="VES260" s="162"/>
      <c r="VET260" s="162"/>
      <c r="VEU260" s="162"/>
      <c r="VEV260" s="162"/>
      <c r="VEW260" s="162"/>
      <c r="VEX260" s="162"/>
      <c r="VEY260" s="162"/>
      <c r="VEZ260" s="162"/>
      <c r="VFA260" s="162"/>
      <c r="VFB260" s="162"/>
      <c r="VFC260" s="162"/>
      <c r="VFD260" s="162"/>
      <c r="VFE260" s="162"/>
      <c r="VFF260" s="162"/>
      <c r="VFG260" s="162"/>
      <c r="VFH260" s="162"/>
      <c r="VFI260" s="162"/>
      <c r="VFJ260" s="162"/>
      <c r="VFK260" s="162"/>
      <c r="VFL260" s="35"/>
      <c r="VFM260" s="162"/>
      <c r="VFN260" s="162"/>
      <c r="VFO260" s="162"/>
      <c r="VFP260" s="162"/>
      <c r="VFQ260" s="162"/>
      <c r="VFR260" s="162"/>
      <c r="VFS260" s="162"/>
      <c r="VFT260" s="162"/>
      <c r="VFU260" s="162"/>
      <c r="VFV260" s="162"/>
      <c r="VFW260" s="162"/>
      <c r="VFX260" s="162"/>
      <c r="VFY260" s="162"/>
      <c r="VFZ260" s="162"/>
      <c r="VGA260" s="162"/>
      <c r="VGB260" s="162"/>
      <c r="VGC260" s="162"/>
      <c r="VGD260" s="162"/>
      <c r="VGE260" s="162"/>
      <c r="VGF260" s="35"/>
      <c r="VGG260" s="162"/>
      <c r="VGH260" s="162"/>
      <c r="VGI260" s="162"/>
      <c r="VGJ260" s="162"/>
      <c r="VGK260" s="162"/>
      <c r="VGL260" s="162"/>
      <c r="VGM260" s="162"/>
      <c r="VGN260" s="162"/>
      <c r="VGO260" s="162"/>
      <c r="VGP260" s="162"/>
      <c r="VGQ260" s="162"/>
      <c r="VGR260" s="162"/>
      <c r="VGS260" s="162"/>
      <c r="VGT260" s="162"/>
      <c r="VGU260" s="162"/>
      <c r="VGV260" s="162"/>
      <c r="VGW260" s="162"/>
      <c r="VGX260" s="162"/>
      <c r="VGY260" s="162"/>
      <c r="VGZ260" s="35"/>
      <c r="VHA260" s="162"/>
      <c r="VHB260" s="162"/>
      <c r="VHC260" s="162"/>
      <c r="VHD260" s="162"/>
      <c r="VHE260" s="162"/>
      <c r="VHF260" s="162"/>
      <c r="VHG260" s="162"/>
      <c r="VHH260" s="162"/>
      <c r="VHI260" s="162"/>
      <c r="VHJ260" s="162"/>
      <c r="VHK260" s="162"/>
      <c r="VHL260" s="162"/>
      <c r="VHM260" s="162"/>
      <c r="VHN260" s="162"/>
      <c r="VHO260" s="162"/>
      <c r="VHP260" s="162"/>
      <c r="VHQ260" s="162"/>
      <c r="VHR260" s="162"/>
      <c r="VHS260" s="162"/>
      <c r="VHT260" s="35"/>
      <c r="VHU260" s="162"/>
      <c r="VHV260" s="162"/>
      <c r="VHW260" s="162"/>
      <c r="VHX260" s="162"/>
      <c r="VHY260" s="162"/>
      <c r="VHZ260" s="162"/>
      <c r="VIA260" s="162"/>
      <c r="VIB260" s="162"/>
      <c r="VIC260" s="162"/>
      <c r="VID260" s="162"/>
      <c r="VIE260" s="162"/>
      <c r="VIF260" s="162"/>
      <c r="VIG260" s="162"/>
      <c r="VIH260" s="162"/>
      <c r="VII260" s="162"/>
      <c r="VIJ260" s="162"/>
      <c r="VIK260" s="162"/>
      <c r="VIL260" s="162"/>
      <c r="VIM260" s="162"/>
      <c r="VIN260" s="35"/>
      <c r="VIO260" s="162"/>
      <c r="VIP260" s="162"/>
      <c r="VIQ260" s="162"/>
      <c r="VIR260" s="162"/>
      <c r="VIS260" s="162"/>
      <c r="VIT260" s="162"/>
      <c r="VIU260" s="162"/>
      <c r="VIV260" s="162"/>
      <c r="VIW260" s="162"/>
      <c r="VIX260" s="162"/>
      <c r="VIY260" s="162"/>
      <c r="VIZ260" s="162"/>
      <c r="VJA260" s="162"/>
      <c r="VJB260" s="162"/>
      <c r="VJC260" s="162"/>
      <c r="VJD260" s="162"/>
      <c r="VJE260" s="162"/>
      <c r="VJF260" s="162"/>
      <c r="VJG260" s="162"/>
      <c r="VJH260" s="35"/>
      <c r="VJI260" s="162"/>
      <c r="VJJ260" s="162"/>
      <c r="VJK260" s="162"/>
      <c r="VJL260" s="162"/>
      <c r="VJM260" s="162"/>
      <c r="VJN260" s="162"/>
      <c r="VJO260" s="162"/>
      <c r="VJP260" s="162"/>
      <c r="VJQ260" s="162"/>
      <c r="VJR260" s="162"/>
      <c r="VJS260" s="162"/>
      <c r="VJT260" s="162"/>
      <c r="VJU260" s="162"/>
      <c r="VJV260" s="162"/>
      <c r="VJW260" s="162"/>
      <c r="VJX260" s="162"/>
      <c r="VJY260" s="162"/>
      <c r="VJZ260" s="162"/>
      <c r="VKA260" s="162"/>
      <c r="VKB260" s="35"/>
      <c r="VKC260" s="162"/>
      <c r="VKD260" s="162"/>
      <c r="VKE260" s="162"/>
      <c r="VKF260" s="162"/>
      <c r="VKG260" s="162"/>
      <c r="VKH260" s="162"/>
      <c r="VKI260" s="162"/>
      <c r="VKJ260" s="162"/>
      <c r="VKK260" s="162"/>
      <c r="VKL260" s="162"/>
      <c r="VKM260" s="162"/>
      <c r="VKN260" s="162"/>
      <c r="VKO260" s="162"/>
      <c r="VKP260" s="162"/>
      <c r="VKQ260" s="162"/>
      <c r="VKR260" s="162"/>
      <c r="VKS260" s="162"/>
      <c r="VKT260" s="162"/>
      <c r="VKU260" s="162"/>
      <c r="VKV260" s="35"/>
      <c r="VKW260" s="162"/>
      <c r="VKX260" s="162"/>
      <c r="VKY260" s="162"/>
      <c r="VKZ260" s="162"/>
      <c r="VLA260" s="162"/>
      <c r="VLB260" s="162"/>
      <c r="VLC260" s="162"/>
      <c r="VLD260" s="162"/>
      <c r="VLE260" s="162"/>
      <c r="VLF260" s="162"/>
      <c r="VLG260" s="162"/>
      <c r="VLH260" s="162"/>
      <c r="VLI260" s="162"/>
      <c r="VLJ260" s="162"/>
      <c r="VLK260" s="162"/>
      <c r="VLL260" s="162"/>
      <c r="VLM260" s="162"/>
      <c r="VLN260" s="162"/>
      <c r="VLO260" s="162"/>
      <c r="VLP260" s="35"/>
      <c r="VLQ260" s="162"/>
      <c r="VLR260" s="162"/>
      <c r="VLS260" s="162"/>
      <c r="VLT260" s="162"/>
      <c r="VLU260" s="162"/>
      <c r="VLV260" s="162"/>
      <c r="VLW260" s="162"/>
      <c r="VLX260" s="162"/>
      <c r="VLY260" s="162"/>
      <c r="VLZ260" s="162"/>
      <c r="VMA260" s="162"/>
      <c r="VMB260" s="162"/>
      <c r="VMC260" s="162"/>
      <c r="VMD260" s="162"/>
      <c r="VME260" s="162"/>
      <c r="VMF260" s="162"/>
      <c r="VMG260" s="162"/>
      <c r="VMH260" s="162"/>
      <c r="VMI260" s="162"/>
      <c r="VMJ260" s="35"/>
      <c r="VMK260" s="162"/>
      <c r="VML260" s="162"/>
      <c r="VMM260" s="162"/>
      <c r="VMN260" s="162"/>
      <c r="VMO260" s="162"/>
      <c r="VMP260" s="162"/>
      <c r="VMQ260" s="162"/>
      <c r="VMR260" s="162"/>
      <c r="VMS260" s="162"/>
      <c r="VMT260" s="162"/>
      <c r="VMU260" s="162"/>
      <c r="VMV260" s="162"/>
      <c r="VMW260" s="162"/>
      <c r="VMX260" s="162"/>
      <c r="VMY260" s="162"/>
      <c r="VMZ260" s="162"/>
      <c r="VNA260" s="162"/>
      <c r="VNB260" s="162"/>
      <c r="VNC260" s="162"/>
      <c r="VND260" s="35"/>
      <c r="VNE260" s="162"/>
      <c r="VNF260" s="162"/>
      <c r="VNG260" s="162"/>
      <c r="VNH260" s="162"/>
      <c r="VNI260" s="162"/>
      <c r="VNJ260" s="162"/>
      <c r="VNK260" s="162"/>
      <c r="VNL260" s="162"/>
      <c r="VNM260" s="162"/>
      <c r="VNN260" s="162"/>
      <c r="VNO260" s="162"/>
      <c r="VNP260" s="162"/>
      <c r="VNQ260" s="162"/>
      <c r="VNR260" s="162"/>
      <c r="VNS260" s="162"/>
      <c r="VNT260" s="162"/>
      <c r="VNU260" s="162"/>
      <c r="VNV260" s="162"/>
      <c r="VNW260" s="162"/>
      <c r="VNX260" s="35"/>
      <c r="VNY260" s="162"/>
      <c r="VNZ260" s="162"/>
      <c r="VOA260" s="162"/>
      <c r="VOB260" s="162"/>
      <c r="VOC260" s="162"/>
      <c r="VOD260" s="162"/>
      <c r="VOE260" s="162"/>
      <c r="VOF260" s="162"/>
      <c r="VOG260" s="162"/>
      <c r="VOH260" s="162"/>
      <c r="VOI260" s="162"/>
      <c r="VOJ260" s="162"/>
      <c r="VOK260" s="162"/>
      <c r="VOL260" s="162"/>
      <c r="VOM260" s="162"/>
      <c r="VON260" s="162"/>
      <c r="VOO260" s="162"/>
      <c r="VOP260" s="162"/>
      <c r="VOQ260" s="162"/>
      <c r="VOR260" s="35"/>
      <c r="VOS260" s="162"/>
      <c r="VOT260" s="162"/>
      <c r="VOU260" s="162"/>
      <c r="VOV260" s="162"/>
      <c r="VOW260" s="162"/>
      <c r="VOX260" s="162"/>
      <c r="VOY260" s="162"/>
      <c r="VOZ260" s="162"/>
      <c r="VPA260" s="162"/>
      <c r="VPB260" s="162"/>
      <c r="VPC260" s="162"/>
      <c r="VPD260" s="162"/>
      <c r="VPE260" s="162"/>
      <c r="VPF260" s="162"/>
      <c r="VPG260" s="162"/>
      <c r="VPH260" s="162"/>
      <c r="VPI260" s="162"/>
      <c r="VPJ260" s="162"/>
      <c r="VPK260" s="162"/>
      <c r="VPL260" s="35"/>
      <c r="VPM260" s="162"/>
      <c r="VPN260" s="162"/>
      <c r="VPO260" s="162"/>
      <c r="VPP260" s="162"/>
      <c r="VPQ260" s="162"/>
      <c r="VPR260" s="162"/>
      <c r="VPS260" s="162"/>
      <c r="VPT260" s="162"/>
      <c r="VPU260" s="162"/>
      <c r="VPV260" s="162"/>
      <c r="VPW260" s="162"/>
      <c r="VPX260" s="162"/>
      <c r="VPY260" s="162"/>
      <c r="VPZ260" s="162"/>
      <c r="VQA260" s="162"/>
      <c r="VQB260" s="162"/>
      <c r="VQC260" s="162"/>
      <c r="VQD260" s="162"/>
      <c r="VQE260" s="162"/>
      <c r="VQF260" s="35"/>
      <c r="VQG260" s="162"/>
      <c r="VQH260" s="162"/>
      <c r="VQI260" s="162"/>
      <c r="VQJ260" s="162"/>
      <c r="VQK260" s="162"/>
      <c r="VQL260" s="162"/>
      <c r="VQM260" s="162"/>
      <c r="VQN260" s="162"/>
      <c r="VQO260" s="162"/>
      <c r="VQP260" s="162"/>
      <c r="VQQ260" s="162"/>
      <c r="VQR260" s="162"/>
      <c r="VQS260" s="162"/>
      <c r="VQT260" s="162"/>
      <c r="VQU260" s="162"/>
      <c r="VQV260" s="162"/>
      <c r="VQW260" s="162"/>
      <c r="VQX260" s="162"/>
      <c r="VQY260" s="162"/>
      <c r="VQZ260" s="35"/>
      <c r="VRA260" s="162"/>
      <c r="VRB260" s="162"/>
      <c r="VRC260" s="162"/>
      <c r="VRD260" s="162"/>
      <c r="VRE260" s="162"/>
      <c r="VRF260" s="162"/>
      <c r="VRG260" s="162"/>
      <c r="VRH260" s="162"/>
      <c r="VRI260" s="162"/>
      <c r="VRJ260" s="162"/>
      <c r="VRK260" s="162"/>
      <c r="VRL260" s="162"/>
      <c r="VRM260" s="162"/>
      <c r="VRN260" s="162"/>
      <c r="VRO260" s="162"/>
      <c r="VRP260" s="162"/>
      <c r="VRQ260" s="162"/>
      <c r="VRR260" s="162"/>
      <c r="VRS260" s="162"/>
      <c r="VRT260" s="35"/>
      <c r="VRU260" s="162"/>
      <c r="VRV260" s="162"/>
      <c r="VRW260" s="162"/>
      <c r="VRX260" s="162"/>
      <c r="VRY260" s="162"/>
      <c r="VRZ260" s="162"/>
      <c r="VSA260" s="162"/>
      <c r="VSB260" s="162"/>
      <c r="VSC260" s="162"/>
      <c r="VSD260" s="162"/>
      <c r="VSE260" s="162"/>
      <c r="VSF260" s="162"/>
      <c r="VSG260" s="162"/>
      <c r="VSH260" s="162"/>
      <c r="VSI260" s="162"/>
      <c r="VSJ260" s="162"/>
      <c r="VSK260" s="162"/>
      <c r="VSL260" s="162"/>
      <c r="VSM260" s="162"/>
      <c r="VSN260" s="35"/>
      <c r="VSO260" s="162"/>
      <c r="VSP260" s="162"/>
      <c r="VSQ260" s="162"/>
      <c r="VSR260" s="162"/>
      <c r="VSS260" s="162"/>
      <c r="VST260" s="162"/>
      <c r="VSU260" s="162"/>
      <c r="VSV260" s="162"/>
      <c r="VSW260" s="162"/>
      <c r="VSX260" s="162"/>
      <c r="VSY260" s="162"/>
      <c r="VSZ260" s="162"/>
      <c r="VTA260" s="162"/>
      <c r="VTB260" s="162"/>
      <c r="VTC260" s="162"/>
      <c r="VTD260" s="162"/>
      <c r="VTE260" s="162"/>
      <c r="VTF260" s="162"/>
      <c r="VTG260" s="162"/>
      <c r="VTH260" s="35"/>
      <c r="VTI260" s="162"/>
      <c r="VTJ260" s="162"/>
      <c r="VTK260" s="162"/>
      <c r="VTL260" s="162"/>
      <c r="VTM260" s="162"/>
      <c r="VTN260" s="162"/>
      <c r="VTO260" s="162"/>
      <c r="VTP260" s="162"/>
      <c r="VTQ260" s="162"/>
      <c r="VTR260" s="162"/>
      <c r="VTS260" s="162"/>
      <c r="VTT260" s="162"/>
      <c r="VTU260" s="162"/>
      <c r="VTV260" s="162"/>
      <c r="VTW260" s="162"/>
      <c r="VTX260" s="162"/>
      <c r="VTY260" s="162"/>
      <c r="VTZ260" s="162"/>
      <c r="VUA260" s="162"/>
      <c r="VUB260" s="35"/>
      <c r="VUC260" s="162"/>
      <c r="VUD260" s="162"/>
      <c r="VUE260" s="162"/>
      <c r="VUF260" s="162"/>
      <c r="VUG260" s="162"/>
      <c r="VUH260" s="162"/>
      <c r="VUI260" s="162"/>
      <c r="VUJ260" s="162"/>
      <c r="VUK260" s="162"/>
      <c r="VUL260" s="162"/>
      <c r="VUM260" s="162"/>
      <c r="VUN260" s="162"/>
      <c r="VUO260" s="162"/>
      <c r="VUP260" s="162"/>
      <c r="VUQ260" s="162"/>
      <c r="VUR260" s="162"/>
      <c r="VUS260" s="162"/>
      <c r="VUT260" s="162"/>
      <c r="VUU260" s="162"/>
      <c r="VUV260" s="35"/>
      <c r="VUW260" s="162"/>
      <c r="VUX260" s="162"/>
      <c r="VUY260" s="162"/>
      <c r="VUZ260" s="162"/>
      <c r="VVA260" s="162"/>
      <c r="VVB260" s="162"/>
      <c r="VVC260" s="162"/>
      <c r="VVD260" s="162"/>
      <c r="VVE260" s="162"/>
      <c r="VVF260" s="162"/>
      <c r="VVG260" s="162"/>
      <c r="VVH260" s="162"/>
      <c r="VVI260" s="162"/>
      <c r="VVJ260" s="162"/>
      <c r="VVK260" s="162"/>
      <c r="VVL260" s="162"/>
      <c r="VVM260" s="162"/>
      <c r="VVN260" s="162"/>
      <c r="VVO260" s="162"/>
      <c r="VVP260" s="35"/>
      <c r="VVQ260" s="162"/>
      <c r="VVR260" s="162"/>
      <c r="VVS260" s="162"/>
      <c r="VVT260" s="162"/>
      <c r="VVU260" s="162"/>
      <c r="VVV260" s="162"/>
      <c r="VVW260" s="162"/>
      <c r="VVX260" s="162"/>
      <c r="VVY260" s="162"/>
      <c r="VVZ260" s="162"/>
      <c r="VWA260" s="162"/>
      <c r="VWB260" s="162"/>
      <c r="VWC260" s="162"/>
      <c r="VWD260" s="162"/>
      <c r="VWE260" s="162"/>
      <c r="VWF260" s="162"/>
      <c r="VWG260" s="162"/>
      <c r="VWH260" s="162"/>
      <c r="VWI260" s="162"/>
      <c r="VWJ260" s="35"/>
      <c r="VWK260" s="162"/>
      <c r="VWL260" s="162"/>
      <c r="VWM260" s="162"/>
      <c r="VWN260" s="162"/>
      <c r="VWO260" s="162"/>
      <c r="VWP260" s="162"/>
      <c r="VWQ260" s="162"/>
      <c r="VWR260" s="162"/>
      <c r="VWS260" s="162"/>
      <c r="VWT260" s="162"/>
      <c r="VWU260" s="162"/>
      <c r="VWV260" s="162"/>
      <c r="VWW260" s="162"/>
      <c r="VWX260" s="162"/>
      <c r="VWY260" s="162"/>
      <c r="VWZ260" s="162"/>
      <c r="VXA260" s="162"/>
      <c r="VXB260" s="162"/>
      <c r="VXC260" s="162"/>
      <c r="VXD260" s="35"/>
      <c r="VXE260" s="162"/>
      <c r="VXF260" s="162"/>
      <c r="VXG260" s="162"/>
      <c r="VXH260" s="162"/>
      <c r="VXI260" s="162"/>
      <c r="VXJ260" s="162"/>
      <c r="VXK260" s="162"/>
      <c r="VXL260" s="162"/>
      <c r="VXM260" s="162"/>
      <c r="VXN260" s="162"/>
      <c r="VXO260" s="162"/>
      <c r="VXP260" s="162"/>
      <c r="VXQ260" s="162"/>
      <c r="VXR260" s="162"/>
      <c r="VXS260" s="162"/>
      <c r="VXT260" s="162"/>
      <c r="VXU260" s="162"/>
      <c r="VXV260" s="162"/>
      <c r="VXW260" s="162"/>
      <c r="VXX260" s="35"/>
      <c r="VXY260" s="162"/>
      <c r="VXZ260" s="162"/>
      <c r="VYA260" s="162"/>
      <c r="VYB260" s="162"/>
      <c r="VYC260" s="162"/>
      <c r="VYD260" s="162"/>
      <c r="VYE260" s="162"/>
      <c r="VYF260" s="162"/>
      <c r="VYG260" s="162"/>
      <c r="VYH260" s="162"/>
      <c r="VYI260" s="162"/>
      <c r="VYJ260" s="162"/>
      <c r="VYK260" s="162"/>
      <c r="VYL260" s="162"/>
      <c r="VYM260" s="162"/>
      <c r="VYN260" s="162"/>
      <c r="VYO260" s="162"/>
      <c r="VYP260" s="162"/>
      <c r="VYQ260" s="162"/>
      <c r="VYR260" s="35"/>
      <c r="VYS260" s="162"/>
      <c r="VYT260" s="162"/>
      <c r="VYU260" s="162"/>
      <c r="VYV260" s="162"/>
      <c r="VYW260" s="162"/>
      <c r="VYX260" s="162"/>
      <c r="VYY260" s="162"/>
      <c r="VYZ260" s="162"/>
      <c r="VZA260" s="162"/>
      <c r="VZB260" s="162"/>
      <c r="VZC260" s="162"/>
      <c r="VZD260" s="162"/>
      <c r="VZE260" s="162"/>
      <c r="VZF260" s="162"/>
      <c r="VZG260" s="162"/>
      <c r="VZH260" s="162"/>
      <c r="VZI260" s="162"/>
      <c r="VZJ260" s="162"/>
      <c r="VZK260" s="162"/>
      <c r="VZL260" s="35"/>
      <c r="VZM260" s="162"/>
      <c r="VZN260" s="162"/>
      <c r="VZO260" s="162"/>
      <c r="VZP260" s="162"/>
      <c r="VZQ260" s="162"/>
      <c r="VZR260" s="162"/>
      <c r="VZS260" s="162"/>
      <c r="VZT260" s="162"/>
      <c r="VZU260" s="162"/>
      <c r="VZV260" s="162"/>
      <c r="VZW260" s="162"/>
      <c r="VZX260" s="162"/>
      <c r="VZY260" s="162"/>
      <c r="VZZ260" s="162"/>
      <c r="WAA260" s="162"/>
      <c r="WAB260" s="162"/>
      <c r="WAC260" s="162"/>
      <c r="WAD260" s="162"/>
      <c r="WAE260" s="162"/>
      <c r="WAF260" s="35"/>
      <c r="WAG260" s="162"/>
      <c r="WAH260" s="162"/>
      <c r="WAI260" s="162"/>
      <c r="WAJ260" s="162"/>
      <c r="WAK260" s="162"/>
      <c r="WAL260" s="162"/>
      <c r="WAM260" s="162"/>
      <c r="WAN260" s="162"/>
      <c r="WAO260" s="162"/>
      <c r="WAP260" s="162"/>
      <c r="WAQ260" s="162"/>
      <c r="WAR260" s="162"/>
      <c r="WAS260" s="162"/>
      <c r="WAT260" s="162"/>
      <c r="WAU260" s="162"/>
      <c r="WAV260" s="162"/>
      <c r="WAW260" s="162"/>
      <c r="WAX260" s="162"/>
      <c r="WAY260" s="162"/>
      <c r="WAZ260" s="35"/>
      <c r="WBA260" s="162"/>
      <c r="WBB260" s="162"/>
      <c r="WBC260" s="162"/>
      <c r="WBD260" s="162"/>
      <c r="WBE260" s="162"/>
      <c r="WBF260" s="162"/>
      <c r="WBG260" s="162"/>
      <c r="WBH260" s="162"/>
      <c r="WBI260" s="162"/>
      <c r="WBJ260" s="162"/>
      <c r="WBK260" s="162"/>
      <c r="WBL260" s="162"/>
      <c r="WBM260" s="162"/>
      <c r="WBN260" s="162"/>
      <c r="WBO260" s="162"/>
      <c r="WBP260" s="162"/>
      <c r="WBQ260" s="162"/>
      <c r="WBR260" s="162"/>
      <c r="WBS260" s="162"/>
      <c r="WBT260" s="35"/>
      <c r="WBU260" s="162"/>
      <c r="WBV260" s="162"/>
      <c r="WBW260" s="162"/>
      <c r="WBX260" s="162"/>
      <c r="WBY260" s="162"/>
      <c r="WBZ260" s="162"/>
      <c r="WCA260" s="162"/>
      <c r="WCB260" s="162"/>
      <c r="WCC260" s="162"/>
      <c r="WCD260" s="162"/>
      <c r="WCE260" s="162"/>
      <c r="WCF260" s="162"/>
      <c r="WCG260" s="162"/>
      <c r="WCH260" s="162"/>
      <c r="WCI260" s="162"/>
      <c r="WCJ260" s="162"/>
      <c r="WCK260" s="162"/>
      <c r="WCL260" s="162"/>
      <c r="WCM260" s="162"/>
      <c r="WCN260" s="35"/>
      <c r="WCO260" s="162"/>
      <c r="WCP260" s="162"/>
      <c r="WCQ260" s="162"/>
      <c r="WCR260" s="162"/>
      <c r="WCS260" s="162"/>
      <c r="WCT260" s="162"/>
      <c r="WCU260" s="162"/>
      <c r="WCV260" s="162"/>
      <c r="WCW260" s="162"/>
      <c r="WCX260" s="162"/>
      <c r="WCY260" s="162"/>
      <c r="WCZ260" s="162"/>
      <c r="WDA260" s="162"/>
      <c r="WDB260" s="162"/>
      <c r="WDC260" s="162"/>
      <c r="WDD260" s="162"/>
      <c r="WDE260" s="162"/>
      <c r="WDF260" s="162"/>
      <c r="WDG260" s="162"/>
      <c r="WDH260" s="35"/>
      <c r="WDI260" s="162"/>
      <c r="WDJ260" s="162"/>
      <c r="WDK260" s="162"/>
      <c r="WDL260" s="162"/>
      <c r="WDM260" s="162"/>
      <c r="WDN260" s="162"/>
      <c r="WDO260" s="162"/>
      <c r="WDP260" s="162"/>
      <c r="WDQ260" s="162"/>
      <c r="WDR260" s="162"/>
      <c r="WDS260" s="162"/>
      <c r="WDT260" s="162"/>
      <c r="WDU260" s="162"/>
      <c r="WDV260" s="162"/>
      <c r="WDW260" s="162"/>
      <c r="WDX260" s="162"/>
      <c r="WDY260" s="162"/>
      <c r="WDZ260" s="162"/>
      <c r="WEA260" s="162"/>
      <c r="WEB260" s="35"/>
      <c r="WEC260" s="162"/>
      <c r="WED260" s="162"/>
      <c r="WEE260" s="162"/>
      <c r="WEF260" s="162"/>
      <c r="WEG260" s="162"/>
      <c r="WEH260" s="162"/>
      <c r="WEI260" s="162"/>
      <c r="WEJ260" s="162"/>
      <c r="WEK260" s="162"/>
      <c r="WEL260" s="162"/>
      <c r="WEM260" s="162"/>
      <c r="WEN260" s="162"/>
      <c r="WEO260" s="162"/>
      <c r="WEP260" s="162"/>
      <c r="WEQ260" s="162"/>
      <c r="WER260" s="162"/>
      <c r="WES260" s="162"/>
      <c r="WET260" s="162"/>
      <c r="WEU260" s="162"/>
      <c r="WEV260" s="35"/>
      <c r="WEW260" s="162"/>
      <c r="WEX260" s="162"/>
      <c r="WEY260" s="162"/>
      <c r="WEZ260" s="162"/>
      <c r="WFA260" s="162"/>
      <c r="WFB260" s="162"/>
      <c r="WFC260" s="162"/>
      <c r="WFD260" s="162"/>
      <c r="WFE260" s="162"/>
      <c r="WFF260" s="162"/>
      <c r="WFG260" s="162"/>
      <c r="WFH260" s="162"/>
      <c r="WFI260" s="162"/>
      <c r="WFJ260" s="162"/>
      <c r="WFK260" s="162"/>
      <c r="WFL260" s="162"/>
      <c r="WFM260" s="162"/>
      <c r="WFN260" s="162"/>
      <c r="WFO260" s="162"/>
      <c r="WFP260" s="35"/>
      <c r="WFQ260" s="162"/>
      <c r="WFR260" s="162"/>
      <c r="WFS260" s="162"/>
      <c r="WFT260" s="162"/>
      <c r="WFU260" s="162"/>
      <c r="WFV260" s="162"/>
      <c r="WFW260" s="162"/>
      <c r="WFX260" s="162"/>
      <c r="WFY260" s="162"/>
      <c r="WFZ260" s="162"/>
      <c r="WGA260" s="162"/>
      <c r="WGB260" s="162"/>
      <c r="WGC260" s="162"/>
      <c r="WGD260" s="162"/>
      <c r="WGE260" s="162"/>
      <c r="WGF260" s="162"/>
      <c r="WGG260" s="162"/>
      <c r="WGH260" s="162"/>
      <c r="WGI260" s="162"/>
      <c r="WGJ260" s="35"/>
      <c r="WGK260" s="162"/>
      <c r="WGL260" s="162"/>
      <c r="WGM260" s="162"/>
      <c r="WGN260" s="162"/>
      <c r="WGO260" s="162"/>
      <c r="WGP260" s="162"/>
      <c r="WGQ260" s="162"/>
      <c r="WGR260" s="162"/>
      <c r="WGS260" s="162"/>
      <c r="WGT260" s="162"/>
      <c r="WGU260" s="162"/>
      <c r="WGV260" s="162"/>
      <c r="WGW260" s="162"/>
      <c r="WGX260" s="162"/>
      <c r="WGY260" s="162"/>
      <c r="WGZ260" s="162"/>
      <c r="WHA260" s="162"/>
      <c r="WHB260" s="162"/>
      <c r="WHC260" s="162"/>
      <c r="WHD260" s="35"/>
      <c r="WHE260" s="162"/>
      <c r="WHF260" s="162"/>
      <c r="WHG260" s="162"/>
      <c r="WHH260" s="162"/>
      <c r="WHI260" s="162"/>
      <c r="WHJ260" s="162"/>
      <c r="WHK260" s="162"/>
      <c r="WHL260" s="162"/>
      <c r="WHM260" s="162"/>
      <c r="WHN260" s="162"/>
      <c r="WHO260" s="162"/>
      <c r="WHP260" s="162"/>
      <c r="WHQ260" s="162"/>
      <c r="WHR260" s="162"/>
      <c r="WHS260" s="162"/>
      <c r="WHT260" s="162"/>
      <c r="WHU260" s="162"/>
      <c r="WHV260" s="162"/>
      <c r="WHW260" s="162"/>
      <c r="WHX260" s="35"/>
      <c r="WHY260" s="162"/>
      <c r="WHZ260" s="162"/>
      <c r="WIA260" s="162"/>
      <c r="WIB260" s="162"/>
      <c r="WIC260" s="162"/>
      <c r="WID260" s="162"/>
      <c r="WIE260" s="162"/>
      <c r="WIF260" s="162"/>
      <c r="WIG260" s="162"/>
      <c r="WIH260" s="162"/>
      <c r="WII260" s="162"/>
      <c r="WIJ260" s="162"/>
      <c r="WIK260" s="162"/>
      <c r="WIL260" s="162"/>
      <c r="WIM260" s="162"/>
      <c r="WIN260" s="162"/>
      <c r="WIO260" s="162"/>
      <c r="WIP260" s="162"/>
      <c r="WIQ260" s="162"/>
      <c r="WIR260" s="35"/>
      <c r="WIS260" s="162"/>
      <c r="WIT260" s="162"/>
      <c r="WIU260" s="162"/>
      <c r="WIV260" s="162"/>
      <c r="WIW260" s="162"/>
      <c r="WIX260" s="162"/>
      <c r="WIY260" s="162"/>
      <c r="WIZ260" s="162"/>
      <c r="WJA260" s="162"/>
      <c r="WJB260" s="162"/>
      <c r="WJC260" s="162"/>
      <c r="WJD260" s="162"/>
      <c r="WJE260" s="162"/>
      <c r="WJF260" s="162"/>
      <c r="WJG260" s="162"/>
      <c r="WJH260" s="162"/>
      <c r="WJI260" s="162"/>
      <c r="WJJ260" s="162"/>
      <c r="WJK260" s="162"/>
      <c r="WJL260" s="35"/>
      <c r="WJM260" s="162"/>
      <c r="WJN260" s="162"/>
      <c r="WJO260" s="162"/>
      <c r="WJP260" s="162"/>
      <c r="WJQ260" s="162"/>
      <c r="WJR260" s="162"/>
      <c r="WJS260" s="162"/>
      <c r="WJT260" s="162"/>
      <c r="WJU260" s="162"/>
      <c r="WJV260" s="162"/>
      <c r="WJW260" s="162"/>
      <c r="WJX260" s="162"/>
      <c r="WJY260" s="162"/>
      <c r="WJZ260" s="162"/>
      <c r="WKA260" s="162"/>
      <c r="WKB260" s="162"/>
      <c r="WKC260" s="162"/>
      <c r="WKD260" s="162"/>
      <c r="WKE260" s="162"/>
      <c r="WKF260" s="35"/>
      <c r="WKG260" s="162"/>
      <c r="WKH260" s="162"/>
      <c r="WKI260" s="162"/>
      <c r="WKJ260" s="162"/>
      <c r="WKK260" s="162"/>
      <c r="WKL260" s="162"/>
      <c r="WKM260" s="162"/>
      <c r="WKN260" s="162"/>
      <c r="WKO260" s="162"/>
      <c r="WKP260" s="162"/>
      <c r="WKQ260" s="162"/>
      <c r="WKR260" s="162"/>
      <c r="WKS260" s="162"/>
      <c r="WKT260" s="162"/>
      <c r="WKU260" s="162"/>
      <c r="WKV260" s="162"/>
      <c r="WKW260" s="162"/>
      <c r="WKX260" s="162"/>
      <c r="WKY260" s="162"/>
      <c r="WKZ260" s="35"/>
      <c r="WLA260" s="162"/>
      <c r="WLB260" s="162"/>
      <c r="WLC260" s="162"/>
      <c r="WLD260" s="162"/>
      <c r="WLE260" s="162"/>
      <c r="WLF260" s="162"/>
      <c r="WLG260" s="162"/>
      <c r="WLH260" s="162"/>
      <c r="WLI260" s="162"/>
      <c r="WLJ260" s="162"/>
      <c r="WLK260" s="162"/>
      <c r="WLL260" s="162"/>
      <c r="WLM260" s="162"/>
      <c r="WLN260" s="162"/>
      <c r="WLO260" s="162"/>
      <c r="WLP260" s="162"/>
      <c r="WLQ260" s="162"/>
      <c r="WLR260" s="162"/>
      <c r="WLS260" s="162"/>
      <c r="WLT260" s="35"/>
      <c r="WLU260" s="162"/>
      <c r="WLV260" s="162"/>
      <c r="WLW260" s="162"/>
      <c r="WLX260" s="162"/>
      <c r="WLY260" s="162"/>
      <c r="WLZ260" s="162"/>
      <c r="WMA260" s="162"/>
      <c r="WMB260" s="162"/>
      <c r="WMC260" s="162"/>
      <c r="WMD260" s="162"/>
      <c r="WME260" s="162"/>
      <c r="WMF260" s="162"/>
      <c r="WMG260" s="162"/>
      <c r="WMH260" s="162"/>
      <c r="WMI260" s="162"/>
      <c r="WMJ260" s="162"/>
      <c r="WMK260" s="162"/>
      <c r="WML260" s="162"/>
      <c r="WMM260" s="162"/>
      <c r="WMN260" s="35"/>
      <c r="WMO260" s="162"/>
      <c r="WMP260" s="162"/>
      <c r="WMQ260" s="162"/>
      <c r="WMR260" s="162"/>
      <c r="WMS260" s="162"/>
      <c r="WMT260" s="162"/>
      <c r="WMU260" s="162"/>
      <c r="WMV260" s="162"/>
      <c r="WMW260" s="162"/>
      <c r="WMX260" s="162"/>
      <c r="WMY260" s="162"/>
      <c r="WMZ260" s="162"/>
      <c r="WNA260" s="162"/>
      <c r="WNB260" s="162"/>
      <c r="WNC260" s="162"/>
      <c r="WND260" s="162"/>
      <c r="WNE260" s="162"/>
      <c r="WNF260" s="162"/>
      <c r="WNG260" s="162"/>
      <c r="WNH260" s="35"/>
      <c r="WNI260" s="162"/>
      <c r="WNJ260" s="162"/>
      <c r="WNK260" s="162"/>
      <c r="WNL260" s="162"/>
      <c r="WNM260" s="162"/>
      <c r="WNN260" s="162"/>
      <c r="WNO260" s="162"/>
      <c r="WNP260" s="162"/>
      <c r="WNQ260" s="162"/>
      <c r="WNR260" s="162"/>
      <c r="WNS260" s="162"/>
      <c r="WNT260" s="162"/>
      <c r="WNU260" s="162"/>
      <c r="WNV260" s="162"/>
      <c r="WNW260" s="162"/>
      <c r="WNX260" s="162"/>
      <c r="WNY260" s="162"/>
      <c r="WNZ260" s="162"/>
      <c r="WOA260" s="162"/>
      <c r="WOB260" s="35"/>
      <c r="WOC260" s="162"/>
      <c r="WOD260" s="162"/>
      <c r="WOE260" s="162"/>
      <c r="WOF260" s="162"/>
      <c r="WOG260" s="162"/>
      <c r="WOH260" s="162"/>
      <c r="WOI260" s="162"/>
      <c r="WOJ260" s="162"/>
      <c r="WOK260" s="162"/>
      <c r="WOL260" s="162"/>
      <c r="WOM260" s="162"/>
      <c r="WON260" s="162"/>
      <c r="WOO260" s="162"/>
      <c r="WOP260" s="162"/>
      <c r="WOQ260" s="162"/>
      <c r="WOR260" s="162"/>
      <c r="WOS260" s="162"/>
      <c r="WOT260" s="162"/>
      <c r="WOU260" s="162"/>
      <c r="WOV260" s="35"/>
      <c r="WOW260" s="162"/>
      <c r="WOX260" s="162"/>
      <c r="WOY260" s="162"/>
      <c r="WOZ260" s="162"/>
      <c r="WPA260" s="162"/>
      <c r="WPB260" s="162"/>
      <c r="WPC260" s="162"/>
      <c r="WPD260" s="162"/>
      <c r="WPE260" s="162"/>
      <c r="WPF260" s="162"/>
      <c r="WPG260" s="162"/>
      <c r="WPH260" s="162"/>
      <c r="WPI260" s="162"/>
      <c r="WPJ260" s="162"/>
      <c r="WPK260" s="162"/>
      <c r="WPL260" s="162"/>
      <c r="WPM260" s="162"/>
      <c r="WPN260" s="162"/>
      <c r="WPO260" s="162"/>
      <c r="WPP260" s="35"/>
      <c r="WPQ260" s="162"/>
      <c r="WPR260" s="162"/>
      <c r="WPS260" s="162"/>
      <c r="WPT260" s="162"/>
      <c r="WPU260" s="162"/>
      <c r="WPV260" s="162"/>
      <c r="WPW260" s="162"/>
      <c r="WPX260" s="162"/>
      <c r="WPY260" s="162"/>
      <c r="WPZ260" s="162"/>
      <c r="WQA260" s="162"/>
      <c r="WQB260" s="162"/>
      <c r="WQC260" s="162"/>
      <c r="WQD260" s="162"/>
      <c r="WQE260" s="162"/>
      <c r="WQF260" s="162"/>
      <c r="WQG260" s="162"/>
      <c r="WQH260" s="162"/>
      <c r="WQI260" s="162"/>
      <c r="WQJ260" s="35"/>
      <c r="WQK260" s="162"/>
      <c r="WQL260" s="162"/>
      <c r="WQM260" s="162"/>
      <c r="WQN260" s="162"/>
      <c r="WQO260" s="162"/>
      <c r="WQP260" s="162"/>
      <c r="WQQ260" s="162"/>
      <c r="WQR260" s="162"/>
      <c r="WQS260" s="162"/>
      <c r="WQT260" s="162"/>
      <c r="WQU260" s="162"/>
      <c r="WQV260" s="162"/>
      <c r="WQW260" s="162"/>
      <c r="WQX260" s="162"/>
      <c r="WQY260" s="162"/>
      <c r="WQZ260" s="162"/>
      <c r="WRA260" s="162"/>
      <c r="WRB260" s="162"/>
      <c r="WRC260" s="162"/>
      <c r="WRD260" s="35"/>
      <c r="WRE260" s="162"/>
      <c r="WRF260" s="162"/>
      <c r="WRG260" s="162"/>
      <c r="WRH260" s="162"/>
      <c r="WRI260" s="162"/>
      <c r="WRJ260" s="162"/>
      <c r="WRK260" s="162"/>
      <c r="WRL260" s="162"/>
      <c r="WRM260" s="162"/>
      <c r="WRN260" s="162"/>
      <c r="WRO260" s="162"/>
      <c r="WRP260" s="162"/>
      <c r="WRQ260" s="162"/>
      <c r="WRR260" s="162"/>
      <c r="WRS260" s="162"/>
      <c r="WRT260" s="162"/>
      <c r="WRU260" s="162"/>
      <c r="WRV260" s="162"/>
      <c r="WRW260" s="162"/>
      <c r="WRX260" s="35"/>
      <c r="WRY260" s="162"/>
      <c r="WRZ260" s="162"/>
      <c r="WSA260" s="162"/>
      <c r="WSB260" s="162"/>
      <c r="WSC260" s="162"/>
      <c r="WSD260" s="162"/>
      <c r="WSE260" s="162"/>
      <c r="WSF260" s="162"/>
      <c r="WSG260" s="162"/>
      <c r="WSH260" s="162"/>
      <c r="WSI260" s="162"/>
      <c r="WSJ260" s="162"/>
      <c r="WSK260" s="162"/>
      <c r="WSL260" s="162"/>
      <c r="WSM260" s="162"/>
      <c r="WSN260" s="162"/>
      <c r="WSO260" s="162"/>
      <c r="WSP260" s="162"/>
      <c r="WSQ260" s="162"/>
      <c r="WSR260" s="35"/>
      <c r="WSS260" s="162"/>
      <c r="WST260" s="162"/>
      <c r="WSU260" s="162"/>
      <c r="WSV260" s="162"/>
      <c r="WSW260" s="162"/>
      <c r="WSX260" s="162"/>
      <c r="WSY260" s="162"/>
      <c r="WSZ260" s="162"/>
      <c r="WTA260" s="162"/>
      <c r="WTB260" s="162"/>
      <c r="WTC260" s="162"/>
      <c r="WTD260" s="162"/>
      <c r="WTE260" s="162"/>
      <c r="WTF260" s="162"/>
      <c r="WTG260" s="162"/>
      <c r="WTH260" s="162"/>
      <c r="WTI260" s="162"/>
      <c r="WTJ260" s="162"/>
      <c r="WTK260" s="162"/>
      <c r="WTL260" s="35"/>
      <c r="WTM260" s="162"/>
      <c r="WTN260" s="162"/>
      <c r="WTO260" s="162"/>
      <c r="WTP260" s="162"/>
      <c r="WTQ260" s="162"/>
      <c r="WTR260" s="162"/>
      <c r="WTS260" s="162"/>
      <c r="WTT260" s="162"/>
      <c r="WTU260" s="162"/>
      <c r="WTV260" s="162"/>
      <c r="WTW260" s="162"/>
      <c r="WTX260" s="162"/>
      <c r="WTY260" s="162"/>
      <c r="WTZ260" s="162"/>
      <c r="WUA260" s="162"/>
      <c r="WUB260" s="162"/>
      <c r="WUC260" s="162"/>
      <c r="WUD260" s="162"/>
      <c r="WUE260" s="162"/>
      <c r="WUF260" s="35"/>
      <c r="WUG260" s="162"/>
      <c r="WUH260" s="162"/>
      <c r="WUI260" s="162"/>
      <c r="WUJ260" s="162"/>
      <c r="WUK260" s="162"/>
      <c r="WUL260" s="162"/>
      <c r="WUM260" s="162"/>
      <c r="WUN260" s="162"/>
      <c r="WUO260" s="162"/>
      <c r="WUP260" s="162"/>
      <c r="WUQ260" s="162"/>
      <c r="WUR260" s="162"/>
      <c r="WUS260" s="162"/>
      <c r="WUT260" s="162"/>
      <c r="WUU260" s="162"/>
      <c r="WUV260" s="162"/>
      <c r="WUW260" s="162"/>
      <c r="WUX260" s="162"/>
      <c r="WUY260" s="162"/>
      <c r="WUZ260" s="35"/>
      <c r="WVA260" s="162"/>
      <c r="WVB260" s="162"/>
      <c r="WVC260" s="162"/>
      <c r="WVD260" s="162"/>
      <c r="WVE260" s="162"/>
      <c r="WVF260" s="162"/>
      <c r="WVG260" s="162"/>
      <c r="WVH260" s="162"/>
      <c r="WVI260" s="162"/>
      <c r="WVJ260" s="162"/>
      <c r="WVK260" s="162"/>
      <c r="WVL260" s="162"/>
      <c r="WVM260" s="162"/>
      <c r="WVN260" s="162"/>
      <c r="WVO260" s="162"/>
      <c r="WVP260" s="162"/>
      <c r="WVQ260" s="162"/>
      <c r="WVR260" s="162"/>
      <c r="WVS260" s="162"/>
      <c r="WVT260" s="35"/>
      <c r="WVU260" s="162"/>
      <c r="WVV260" s="162"/>
      <c r="WVW260" s="162"/>
      <c r="WVX260" s="162"/>
      <c r="WVY260" s="162"/>
      <c r="WVZ260" s="162"/>
      <c r="WWA260" s="162"/>
      <c r="WWB260" s="162"/>
      <c r="WWC260" s="162"/>
      <c r="WWD260" s="162"/>
      <c r="WWE260" s="162"/>
      <c r="WWF260" s="162"/>
      <c r="WWG260" s="162"/>
      <c r="WWH260" s="162"/>
      <c r="WWI260" s="162"/>
      <c r="WWJ260" s="162"/>
      <c r="WWK260" s="162"/>
      <c r="WWL260" s="162"/>
      <c r="WWM260" s="162"/>
      <c r="WWN260" s="35"/>
      <c r="WWO260" s="162"/>
      <c r="WWP260" s="162"/>
      <c r="WWQ260" s="162"/>
      <c r="WWR260" s="162"/>
      <c r="WWS260" s="162"/>
      <c r="WWT260" s="162"/>
      <c r="WWU260" s="162"/>
      <c r="WWV260" s="162"/>
      <c r="WWW260" s="162"/>
      <c r="WWX260" s="162"/>
      <c r="WWY260" s="162"/>
      <c r="WWZ260" s="162"/>
      <c r="WXA260" s="162"/>
      <c r="WXB260" s="162"/>
      <c r="WXC260" s="162"/>
      <c r="WXD260" s="162"/>
      <c r="WXE260" s="162"/>
      <c r="WXF260" s="162"/>
      <c r="WXG260" s="162"/>
      <c r="WXH260" s="35"/>
      <c r="WXI260" s="162"/>
      <c r="WXJ260" s="162"/>
      <c r="WXK260" s="162"/>
      <c r="WXL260" s="162"/>
      <c r="WXM260" s="162"/>
      <c r="WXN260" s="162"/>
      <c r="WXO260" s="162"/>
      <c r="WXP260" s="162"/>
      <c r="WXQ260" s="162"/>
      <c r="WXR260" s="162"/>
      <c r="WXS260" s="162"/>
      <c r="WXT260" s="162"/>
      <c r="WXU260" s="162"/>
      <c r="WXV260" s="162"/>
      <c r="WXW260" s="162"/>
      <c r="WXX260" s="162"/>
      <c r="WXY260" s="162"/>
      <c r="WXZ260" s="162"/>
      <c r="WYA260" s="162"/>
      <c r="WYB260" s="35"/>
      <c r="WYC260" s="162"/>
      <c r="WYD260" s="162"/>
      <c r="WYE260" s="162"/>
      <c r="WYF260" s="162"/>
      <c r="WYG260" s="162"/>
      <c r="WYH260" s="162"/>
      <c r="WYI260" s="162"/>
      <c r="WYJ260" s="162"/>
      <c r="WYK260" s="162"/>
      <c r="WYL260" s="162"/>
      <c r="WYM260" s="162"/>
      <c r="WYN260" s="162"/>
      <c r="WYO260" s="162"/>
      <c r="WYP260" s="162"/>
      <c r="WYQ260" s="162"/>
      <c r="WYR260" s="162"/>
      <c r="WYS260" s="162"/>
      <c r="WYT260" s="162"/>
      <c r="WYU260" s="162"/>
      <c r="WYV260" s="35"/>
      <c r="WYW260" s="162"/>
      <c r="WYX260" s="162"/>
      <c r="WYY260" s="162"/>
      <c r="WYZ260" s="162"/>
      <c r="WZA260" s="162"/>
      <c r="WZB260" s="162"/>
      <c r="WZC260" s="162"/>
      <c r="WZD260" s="162"/>
      <c r="WZE260" s="162"/>
      <c r="WZF260" s="162"/>
      <c r="WZG260" s="162"/>
      <c r="WZH260" s="162"/>
      <c r="WZI260" s="162"/>
      <c r="WZJ260" s="162"/>
      <c r="WZK260" s="162"/>
      <c r="WZL260" s="162"/>
      <c r="WZM260" s="162"/>
      <c r="WZN260" s="162"/>
      <c r="WZO260" s="162"/>
      <c r="WZP260" s="35"/>
      <c r="WZQ260" s="162"/>
      <c r="WZR260" s="162"/>
      <c r="WZS260" s="162"/>
      <c r="WZT260" s="162"/>
      <c r="WZU260" s="162"/>
      <c r="WZV260" s="162"/>
      <c r="WZW260" s="162"/>
      <c r="WZX260" s="162"/>
      <c r="WZY260" s="162"/>
      <c r="WZZ260" s="162"/>
      <c r="XAA260" s="162"/>
      <c r="XAB260" s="162"/>
      <c r="XAC260" s="162"/>
      <c r="XAD260" s="162"/>
      <c r="XAE260" s="162"/>
      <c r="XAF260" s="162"/>
      <c r="XAG260" s="162"/>
      <c r="XAH260" s="162"/>
      <c r="XAI260" s="162"/>
      <c r="XAJ260" s="35"/>
      <c r="XAK260" s="162"/>
      <c r="XAL260" s="162"/>
      <c r="XAM260" s="162"/>
      <c r="XAN260" s="162"/>
      <c r="XAO260" s="162"/>
      <c r="XAP260" s="162"/>
      <c r="XAQ260" s="162"/>
      <c r="XAR260" s="162"/>
      <c r="XAS260" s="162"/>
      <c r="XAT260" s="162"/>
      <c r="XAU260" s="162"/>
      <c r="XAV260" s="162"/>
      <c r="XAW260" s="162"/>
      <c r="XAX260" s="162"/>
      <c r="XAY260" s="162"/>
      <c r="XAZ260" s="162"/>
      <c r="XBA260" s="162"/>
      <c r="XBB260" s="162"/>
      <c r="XBC260" s="162"/>
      <c r="XBD260" s="35"/>
      <c r="XBE260" s="162"/>
      <c r="XBF260" s="162"/>
      <c r="XBG260" s="162"/>
      <c r="XBH260" s="162"/>
      <c r="XBI260" s="162"/>
      <c r="XBJ260" s="162"/>
      <c r="XBK260" s="162"/>
      <c r="XBL260" s="162"/>
      <c r="XBM260" s="162"/>
      <c r="XBN260" s="162"/>
      <c r="XBO260" s="162"/>
      <c r="XBP260" s="162"/>
      <c r="XBQ260" s="162"/>
      <c r="XBR260" s="162"/>
      <c r="XBS260" s="162"/>
      <c r="XBT260" s="162"/>
      <c r="XBU260" s="162"/>
      <c r="XBV260" s="162"/>
      <c r="XBW260" s="162"/>
      <c r="XBX260" s="35"/>
      <c r="XBY260" s="162"/>
      <c r="XBZ260" s="162"/>
      <c r="XCA260" s="162"/>
      <c r="XCB260" s="162"/>
      <c r="XCC260" s="162"/>
      <c r="XCD260" s="162"/>
      <c r="XCE260" s="162"/>
      <c r="XCF260" s="162"/>
      <c r="XCG260" s="162"/>
      <c r="XCH260" s="162"/>
      <c r="XCI260" s="162"/>
      <c r="XCJ260" s="162"/>
      <c r="XCK260" s="162"/>
      <c r="XCL260" s="162"/>
      <c r="XCM260" s="162"/>
      <c r="XCN260" s="162"/>
      <c r="XCO260" s="162"/>
      <c r="XCP260" s="162"/>
      <c r="XCQ260" s="162"/>
      <c r="XCR260" s="35"/>
      <c r="XCS260" s="162"/>
      <c r="XCT260" s="162"/>
      <c r="XCU260" s="162"/>
      <c r="XCV260" s="162"/>
      <c r="XCW260" s="162"/>
      <c r="XCX260" s="162"/>
      <c r="XCY260" s="162"/>
      <c r="XCZ260" s="162"/>
      <c r="XDA260" s="162"/>
      <c r="XDB260" s="162"/>
      <c r="XDC260" s="162"/>
      <c r="XDD260" s="162"/>
      <c r="XDE260" s="162"/>
      <c r="XDF260" s="162"/>
      <c r="XDG260" s="162"/>
      <c r="XDH260" s="162"/>
      <c r="XDI260" s="162"/>
      <c r="XDJ260" s="162"/>
      <c r="XDK260" s="162"/>
      <c r="XDL260" s="35"/>
      <c r="XDM260" s="162"/>
      <c r="XDN260" s="162"/>
      <c r="XDO260" s="162"/>
      <c r="XDP260" s="162"/>
      <c r="XDQ260" s="162"/>
      <c r="XDR260" s="162"/>
      <c r="XDS260" s="162"/>
      <c r="XDT260" s="162"/>
      <c r="XDU260" s="162"/>
      <c r="XDV260" s="162"/>
      <c r="XDW260" s="162"/>
      <c r="XDX260" s="162"/>
      <c r="XDY260" s="162"/>
      <c r="XDZ260" s="162"/>
      <c r="XEA260" s="162"/>
      <c r="XEB260" s="162"/>
      <c r="XEC260" s="162"/>
      <c r="XED260" s="162"/>
      <c r="XEE260" s="162"/>
      <c r="XEF260" s="35"/>
      <c r="XEG260" s="162"/>
      <c r="XEH260" s="162"/>
      <c r="XEI260" s="162"/>
      <c r="XEJ260" s="162"/>
      <c r="XEK260" s="162"/>
      <c r="XEL260" s="162"/>
      <c r="XEM260" s="162"/>
      <c r="XEN260" s="162"/>
      <c r="XEO260" s="162"/>
      <c r="XEP260" s="162"/>
      <c r="XEQ260" s="162"/>
      <c r="XER260" s="162"/>
      <c r="XES260" s="162"/>
    </row>
    <row r="261" spans="1:16373" s="39" customFormat="1" ht="22.5" hidden="1" customHeight="1" thickTop="1" thickBot="1" x14ac:dyDescent="0.3">
      <c r="A261" s="38" t="s">
        <v>30</v>
      </c>
      <c r="B261" s="162" t="s">
        <v>47</v>
      </c>
      <c r="C261" s="162" t="s">
        <v>141</v>
      </c>
      <c r="D261" s="162" t="s">
        <v>34</v>
      </c>
      <c r="E261" s="162" t="s">
        <v>62</v>
      </c>
      <c r="F261" s="162"/>
      <c r="G261" s="162"/>
      <c r="H261" s="34"/>
      <c r="I261" s="34"/>
      <c r="J261" s="35" t="s">
        <v>398</v>
      </c>
      <c r="K261" s="48">
        <f>+K262+K263+K264+K265+K266</f>
        <v>0</v>
      </c>
      <c r="L261" s="48">
        <f>+L262+L263+L264+L265+L266</f>
        <v>0</v>
      </c>
      <c r="M261" s="48">
        <f>+M262+M263+M264+M265+M266</f>
        <v>0</v>
      </c>
      <c r="N261" s="48">
        <f t="shared" si="107"/>
        <v>0</v>
      </c>
      <c r="O261" s="48">
        <f t="shared" ref="O261:T261" si="113">+O262+O263+O264+O265+O266</f>
        <v>0</v>
      </c>
      <c r="P261" s="48">
        <f t="shared" si="113"/>
        <v>0</v>
      </c>
      <c r="Q261" s="48">
        <f t="shared" si="113"/>
        <v>0</v>
      </c>
      <c r="R261" s="48">
        <f t="shared" si="113"/>
        <v>0</v>
      </c>
      <c r="S261" s="48">
        <f t="shared" si="113"/>
        <v>0</v>
      </c>
      <c r="T261" s="48">
        <f t="shared" si="113"/>
        <v>0</v>
      </c>
      <c r="U261" s="37" t="e">
        <f t="shared" si="97"/>
        <v>#DIV/0!</v>
      </c>
      <c r="V261" s="162"/>
      <c r="W261" s="38"/>
      <c r="X261" s="38"/>
      <c r="Y261" s="14" t="s">
        <v>33</v>
      </c>
    </row>
    <row r="262" spans="1:16373" ht="22.5" hidden="1" customHeight="1" thickTop="1" thickBot="1" x14ac:dyDescent="0.3">
      <c r="A262" s="43" t="s">
        <v>30</v>
      </c>
      <c r="B262" s="34" t="s">
        <v>47</v>
      </c>
      <c r="C262" s="34" t="s">
        <v>141</v>
      </c>
      <c r="D262" s="34" t="s">
        <v>34</v>
      </c>
      <c r="E262" s="34" t="s">
        <v>62</v>
      </c>
      <c r="F262" s="162" t="s">
        <v>34</v>
      </c>
      <c r="G262" s="34"/>
      <c r="H262" s="34"/>
      <c r="I262" s="34"/>
      <c r="J262" s="40" t="s">
        <v>399</v>
      </c>
      <c r="K262" s="49"/>
      <c r="L262" s="49"/>
      <c r="M262" s="49"/>
      <c r="N262" s="49">
        <f t="shared" si="107"/>
        <v>0</v>
      </c>
      <c r="O262" s="49"/>
      <c r="P262" s="49"/>
      <c r="Q262" s="49"/>
      <c r="R262" s="49"/>
      <c r="S262" s="49"/>
      <c r="T262" s="49"/>
      <c r="U262" s="42" t="e">
        <f t="shared" si="97"/>
        <v>#DIV/0!</v>
      </c>
      <c r="V262" s="34"/>
      <c r="W262" s="43"/>
      <c r="X262" s="43"/>
      <c r="Y262" s="14" t="s">
        <v>33</v>
      </c>
    </row>
    <row r="263" spans="1:16373" ht="22.5" hidden="1" customHeight="1" thickTop="1" thickBot="1" x14ac:dyDescent="0.3">
      <c r="A263" s="43" t="s">
        <v>30</v>
      </c>
      <c r="B263" s="34" t="s">
        <v>47</v>
      </c>
      <c r="C263" s="34" t="s">
        <v>141</v>
      </c>
      <c r="D263" s="34" t="s">
        <v>34</v>
      </c>
      <c r="E263" s="34" t="s">
        <v>62</v>
      </c>
      <c r="F263" s="162" t="s">
        <v>47</v>
      </c>
      <c r="G263" s="34"/>
      <c r="H263" s="34"/>
      <c r="I263" s="34"/>
      <c r="J263" s="40" t="s">
        <v>400</v>
      </c>
      <c r="K263" s="49"/>
      <c r="L263" s="49"/>
      <c r="M263" s="49"/>
      <c r="N263" s="49">
        <f t="shared" si="107"/>
        <v>0</v>
      </c>
      <c r="O263" s="49"/>
      <c r="P263" s="49"/>
      <c r="Q263" s="49"/>
      <c r="R263" s="49"/>
      <c r="S263" s="49"/>
      <c r="T263" s="49"/>
      <c r="U263" s="42" t="e">
        <f t="shared" si="97"/>
        <v>#DIV/0!</v>
      </c>
      <c r="V263" s="34"/>
      <c r="W263" s="43"/>
      <c r="X263" s="43"/>
      <c r="Y263" s="14" t="s">
        <v>33</v>
      </c>
    </row>
    <row r="264" spans="1:16373" ht="22.5" hidden="1" customHeight="1" thickTop="1" thickBot="1" x14ac:dyDescent="0.3">
      <c r="A264" s="43" t="s">
        <v>30</v>
      </c>
      <c r="B264" s="34" t="s">
        <v>47</v>
      </c>
      <c r="C264" s="34" t="s">
        <v>141</v>
      </c>
      <c r="D264" s="34" t="s">
        <v>34</v>
      </c>
      <c r="E264" s="34" t="s">
        <v>62</v>
      </c>
      <c r="F264" s="162" t="s">
        <v>62</v>
      </c>
      <c r="G264" s="34"/>
      <c r="H264" s="34"/>
      <c r="I264" s="34"/>
      <c r="J264" s="40" t="s">
        <v>401</v>
      </c>
      <c r="K264" s="49"/>
      <c r="L264" s="49"/>
      <c r="M264" s="49"/>
      <c r="N264" s="49">
        <f t="shared" si="107"/>
        <v>0</v>
      </c>
      <c r="O264" s="49"/>
      <c r="P264" s="49"/>
      <c r="Q264" s="49"/>
      <c r="R264" s="49"/>
      <c r="S264" s="49"/>
      <c r="T264" s="49"/>
      <c r="U264" s="42" t="e">
        <f t="shared" si="97"/>
        <v>#DIV/0!</v>
      </c>
      <c r="V264" s="34"/>
      <c r="W264" s="43"/>
      <c r="X264" s="43"/>
      <c r="Y264" s="14" t="s">
        <v>33</v>
      </c>
    </row>
    <row r="265" spans="1:16373" ht="22.5" hidden="1" customHeight="1" thickTop="1" thickBot="1" x14ac:dyDescent="0.3">
      <c r="A265" s="43" t="s">
        <v>30</v>
      </c>
      <c r="B265" s="34" t="s">
        <v>47</v>
      </c>
      <c r="C265" s="34" t="s">
        <v>141</v>
      </c>
      <c r="D265" s="34" t="s">
        <v>34</v>
      </c>
      <c r="E265" s="34" t="s">
        <v>62</v>
      </c>
      <c r="F265" s="162" t="s">
        <v>66</v>
      </c>
      <c r="G265" s="34"/>
      <c r="H265" s="34"/>
      <c r="I265" s="34"/>
      <c r="J265" s="40" t="s">
        <v>402</v>
      </c>
      <c r="K265" s="49"/>
      <c r="L265" s="49"/>
      <c r="M265" s="49"/>
      <c r="N265" s="49">
        <f t="shared" si="107"/>
        <v>0</v>
      </c>
      <c r="O265" s="49"/>
      <c r="P265" s="49"/>
      <c r="Q265" s="49"/>
      <c r="R265" s="49"/>
      <c r="S265" s="49"/>
      <c r="T265" s="49"/>
      <c r="U265" s="42" t="e">
        <f t="shared" si="97"/>
        <v>#DIV/0!</v>
      </c>
      <c r="V265" s="34"/>
      <c r="W265" s="43"/>
      <c r="X265" s="43"/>
      <c r="Y265" s="14" t="s">
        <v>33</v>
      </c>
    </row>
    <row r="266" spans="1:16373" ht="22.5" hidden="1" customHeight="1" thickTop="1" thickBot="1" x14ac:dyDescent="0.3">
      <c r="A266" s="43" t="s">
        <v>30</v>
      </c>
      <c r="B266" s="34" t="s">
        <v>47</v>
      </c>
      <c r="C266" s="34" t="s">
        <v>141</v>
      </c>
      <c r="D266" s="34" t="s">
        <v>34</v>
      </c>
      <c r="E266" s="34" t="s">
        <v>62</v>
      </c>
      <c r="F266" s="162" t="s">
        <v>114</v>
      </c>
      <c r="G266" s="34"/>
      <c r="H266" s="34"/>
      <c r="I266" s="34"/>
      <c r="J266" s="40" t="s">
        <v>403</v>
      </c>
      <c r="K266" s="49"/>
      <c r="L266" s="49"/>
      <c r="M266" s="49"/>
      <c r="N266" s="49">
        <f t="shared" si="107"/>
        <v>0</v>
      </c>
      <c r="O266" s="49"/>
      <c r="P266" s="49"/>
      <c r="Q266" s="49"/>
      <c r="R266" s="49"/>
      <c r="S266" s="49"/>
      <c r="T266" s="49"/>
      <c r="U266" s="42" t="e">
        <f t="shared" si="97"/>
        <v>#DIV/0!</v>
      </c>
      <c r="V266" s="34"/>
      <c r="W266" s="43"/>
      <c r="X266" s="43"/>
      <c r="Y266" s="14" t="s">
        <v>33</v>
      </c>
    </row>
    <row r="267" spans="1:16373" s="39" customFormat="1" ht="22.5" hidden="1" customHeight="1" thickTop="1" thickBot="1" x14ac:dyDescent="0.3">
      <c r="A267" s="38" t="s">
        <v>30</v>
      </c>
      <c r="B267" s="162" t="s">
        <v>47</v>
      </c>
      <c r="C267" s="162" t="s">
        <v>141</v>
      </c>
      <c r="D267" s="162" t="s">
        <v>34</v>
      </c>
      <c r="E267" s="162" t="s">
        <v>66</v>
      </c>
      <c r="F267" s="162"/>
      <c r="G267" s="162"/>
      <c r="H267" s="34"/>
      <c r="I267" s="34"/>
      <c r="J267" s="35" t="s">
        <v>404</v>
      </c>
      <c r="K267" s="48"/>
      <c r="L267" s="48"/>
      <c r="M267" s="48"/>
      <c r="N267" s="48">
        <f t="shared" si="107"/>
        <v>0</v>
      </c>
      <c r="O267" s="48"/>
      <c r="P267" s="48"/>
      <c r="Q267" s="48"/>
      <c r="R267" s="48"/>
      <c r="S267" s="48"/>
      <c r="T267" s="48"/>
      <c r="U267" s="37" t="e">
        <f t="shared" si="97"/>
        <v>#DIV/0!</v>
      </c>
      <c r="V267" s="162"/>
      <c r="W267" s="38"/>
      <c r="X267" s="38"/>
      <c r="Y267" s="14" t="s">
        <v>33</v>
      </c>
    </row>
    <row r="268" spans="1:16373" s="39" customFormat="1" ht="22.5" hidden="1" customHeight="1" thickTop="1" thickBot="1" x14ac:dyDescent="0.3">
      <c r="A268" s="38" t="s">
        <v>30</v>
      </c>
      <c r="B268" s="162" t="s">
        <v>47</v>
      </c>
      <c r="C268" s="162" t="s">
        <v>141</v>
      </c>
      <c r="D268" s="162" t="s">
        <v>34</v>
      </c>
      <c r="E268" s="162" t="s">
        <v>114</v>
      </c>
      <c r="F268" s="162"/>
      <c r="G268" s="162"/>
      <c r="H268" s="34"/>
      <c r="I268" s="34"/>
      <c r="J268" s="35" t="s">
        <v>405</v>
      </c>
      <c r="K268" s="48"/>
      <c r="L268" s="48"/>
      <c r="M268" s="48"/>
      <c r="N268" s="48">
        <f t="shared" si="107"/>
        <v>0</v>
      </c>
      <c r="O268" s="48"/>
      <c r="P268" s="48"/>
      <c r="Q268" s="48"/>
      <c r="R268" s="48"/>
      <c r="S268" s="48"/>
      <c r="T268" s="48"/>
      <c r="U268" s="37" t="e">
        <f t="shared" si="97"/>
        <v>#DIV/0!</v>
      </c>
      <c r="V268" s="162"/>
      <c r="W268" s="38"/>
      <c r="X268" s="38"/>
      <c r="Y268" s="14" t="s">
        <v>33</v>
      </c>
    </row>
    <row r="269" spans="1:16373" s="39" customFormat="1" ht="22.5" hidden="1" customHeight="1" thickTop="1" thickBot="1" x14ac:dyDescent="0.3">
      <c r="A269" s="27" t="s">
        <v>30</v>
      </c>
      <c r="B269" s="28" t="s">
        <v>47</v>
      </c>
      <c r="C269" s="28" t="s">
        <v>141</v>
      </c>
      <c r="D269" s="28" t="s">
        <v>47</v>
      </c>
      <c r="E269" s="28"/>
      <c r="F269" s="28"/>
      <c r="G269" s="28"/>
      <c r="H269" s="29"/>
      <c r="I269" s="29"/>
      <c r="J269" s="30" t="s">
        <v>406</v>
      </c>
      <c r="K269" s="51">
        <f>+K270+K272+K273+K279+K280</f>
        <v>0</v>
      </c>
      <c r="L269" s="51">
        <f>+L270+L272+L273+L279+L280</f>
        <v>0</v>
      </c>
      <c r="M269" s="51">
        <f>+M270+M272+M273+M279+M280</f>
        <v>0</v>
      </c>
      <c r="N269" s="51">
        <f t="shared" si="107"/>
        <v>0</v>
      </c>
      <c r="O269" s="51">
        <f t="shared" ref="O269:T269" si="114">+O270+O272+O273+O279+O280</f>
        <v>0</v>
      </c>
      <c r="P269" s="51">
        <f t="shared" si="114"/>
        <v>0</v>
      </c>
      <c r="Q269" s="51">
        <f t="shared" si="114"/>
        <v>0</v>
      </c>
      <c r="R269" s="51">
        <f t="shared" si="114"/>
        <v>0</v>
      </c>
      <c r="S269" s="51">
        <f t="shared" si="114"/>
        <v>0</v>
      </c>
      <c r="T269" s="51">
        <f t="shared" si="114"/>
        <v>0</v>
      </c>
      <c r="U269" s="32" t="e">
        <f t="shared" si="97"/>
        <v>#DIV/0!</v>
      </c>
      <c r="V269" s="28"/>
      <c r="W269" s="28"/>
      <c r="X269" s="28"/>
      <c r="Y269" s="14" t="s">
        <v>33</v>
      </c>
    </row>
    <row r="270" spans="1:16373" s="39" customFormat="1" ht="22.5" hidden="1" customHeight="1" thickTop="1" thickBot="1" x14ac:dyDescent="0.3">
      <c r="A270" s="38" t="s">
        <v>30</v>
      </c>
      <c r="B270" s="162" t="s">
        <v>47</v>
      </c>
      <c r="C270" s="162" t="s">
        <v>141</v>
      </c>
      <c r="D270" s="162" t="s">
        <v>47</v>
      </c>
      <c r="E270" s="162" t="s">
        <v>34</v>
      </c>
      <c r="F270" s="162"/>
      <c r="G270" s="162"/>
      <c r="H270" s="34"/>
      <c r="I270" s="34"/>
      <c r="J270" s="35" t="s">
        <v>407</v>
      </c>
      <c r="K270" s="48">
        <f t="shared" ref="K270:T270" si="115">+K271</f>
        <v>0</v>
      </c>
      <c r="L270" s="48">
        <f>+L271</f>
        <v>0</v>
      </c>
      <c r="M270" s="48">
        <f>+M271</f>
        <v>0</v>
      </c>
      <c r="N270" s="48">
        <f t="shared" si="107"/>
        <v>0</v>
      </c>
      <c r="O270" s="48">
        <f t="shared" si="115"/>
        <v>0</v>
      </c>
      <c r="P270" s="48">
        <f t="shared" si="115"/>
        <v>0</v>
      </c>
      <c r="Q270" s="48">
        <f t="shared" si="115"/>
        <v>0</v>
      </c>
      <c r="R270" s="48">
        <f t="shared" si="115"/>
        <v>0</v>
      </c>
      <c r="S270" s="48">
        <f t="shared" si="115"/>
        <v>0</v>
      </c>
      <c r="T270" s="48">
        <f t="shared" si="115"/>
        <v>0</v>
      </c>
      <c r="U270" s="37" t="e">
        <f t="shared" si="97"/>
        <v>#DIV/0!</v>
      </c>
      <c r="V270" s="162"/>
      <c r="W270" s="38"/>
      <c r="X270" s="38"/>
      <c r="Y270" s="14" t="s">
        <v>33</v>
      </c>
    </row>
    <row r="271" spans="1:16373" ht="22.5" hidden="1" customHeight="1" thickTop="1" thickBot="1" x14ac:dyDescent="0.3">
      <c r="A271" s="43" t="s">
        <v>30</v>
      </c>
      <c r="B271" s="34" t="s">
        <v>47</v>
      </c>
      <c r="C271" s="34" t="s">
        <v>141</v>
      </c>
      <c r="D271" s="34" t="s">
        <v>47</v>
      </c>
      <c r="E271" s="34" t="s">
        <v>34</v>
      </c>
      <c r="F271" s="162" t="s">
        <v>34</v>
      </c>
      <c r="G271" s="34"/>
      <c r="H271" s="34"/>
      <c r="I271" s="34"/>
      <c r="J271" s="40" t="s">
        <v>408</v>
      </c>
      <c r="K271" s="49"/>
      <c r="L271" s="49"/>
      <c r="M271" s="49"/>
      <c r="N271" s="49">
        <f t="shared" si="107"/>
        <v>0</v>
      </c>
      <c r="O271" s="49"/>
      <c r="P271" s="49"/>
      <c r="Q271" s="49"/>
      <c r="R271" s="49"/>
      <c r="S271" s="49"/>
      <c r="T271" s="49"/>
      <c r="U271" s="42" t="e">
        <f t="shared" si="97"/>
        <v>#DIV/0!</v>
      </c>
      <c r="V271" s="34"/>
      <c r="W271" s="43"/>
      <c r="X271" s="43"/>
      <c r="Y271" s="14" t="s">
        <v>33</v>
      </c>
    </row>
    <row r="272" spans="1:16373" s="39" customFormat="1" ht="22.5" hidden="1" customHeight="1" thickTop="1" thickBot="1" x14ac:dyDescent="0.3">
      <c r="A272" s="38" t="s">
        <v>30</v>
      </c>
      <c r="B272" s="162" t="s">
        <v>47</v>
      </c>
      <c r="C272" s="162" t="s">
        <v>141</v>
      </c>
      <c r="D272" s="162" t="s">
        <v>47</v>
      </c>
      <c r="E272" s="162" t="s">
        <v>47</v>
      </c>
      <c r="F272" s="162"/>
      <c r="G272" s="162"/>
      <c r="H272" s="34"/>
      <c r="I272" s="34"/>
      <c r="J272" s="35" t="s">
        <v>409</v>
      </c>
      <c r="K272" s="48"/>
      <c r="L272" s="48"/>
      <c r="M272" s="48"/>
      <c r="N272" s="48">
        <f t="shared" si="107"/>
        <v>0</v>
      </c>
      <c r="O272" s="48"/>
      <c r="P272" s="48"/>
      <c r="Q272" s="48"/>
      <c r="R272" s="48"/>
      <c r="S272" s="48"/>
      <c r="T272" s="48"/>
      <c r="U272" s="37" t="e">
        <f t="shared" si="97"/>
        <v>#DIV/0!</v>
      </c>
      <c r="V272" s="162"/>
      <c r="W272" s="38"/>
      <c r="X272" s="38"/>
      <c r="Y272" s="14" t="s">
        <v>33</v>
      </c>
    </row>
    <row r="273" spans="1:25" s="39" customFormat="1" ht="22.5" hidden="1" customHeight="1" thickTop="1" thickBot="1" x14ac:dyDescent="0.3">
      <c r="A273" s="38" t="s">
        <v>30</v>
      </c>
      <c r="B273" s="162" t="s">
        <v>47</v>
      </c>
      <c r="C273" s="162" t="s">
        <v>141</v>
      </c>
      <c r="D273" s="162" t="s">
        <v>47</v>
      </c>
      <c r="E273" s="162" t="s">
        <v>62</v>
      </c>
      <c r="F273" s="162"/>
      <c r="G273" s="162"/>
      <c r="H273" s="34"/>
      <c r="I273" s="34"/>
      <c r="J273" s="35" t="s">
        <v>410</v>
      </c>
      <c r="K273" s="48">
        <f>+K274+K275+K276+K277+K278</f>
        <v>0</v>
      </c>
      <c r="L273" s="48">
        <f>+L274+L275+L276+L277+L278</f>
        <v>0</v>
      </c>
      <c r="M273" s="48">
        <f>+M274+M275+M276+M277+M278</f>
        <v>0</v>
      </c>
      <c r="N273" s="48">
        <f t="shared" si="107"/>
        <v>0</v>
      </c>
      <c r="O273" s="48">
        <f t="shared" ref="O273:T273" si="116">+O274+O275+O276+O277+O278</f>
        <v>0</v>
      </c>
      <c r="P273" s="48">
        <f t="shared" si="116"/>
        <v>0</v>
      </c>
      <c r="Q273" s="48">
        <f t="shared" si="116"/>
        <v>0</v>
      </c>
      <c r="R273" s="48">
        <f t="shared" si="116"/>
        <v>0</v>
      </c>
      <c r="S273" s="48">
        <f t="shared" si="116"/>
        <v>0</v>
      </c>
      <c r="T273" s="48">
        <f t="shared" si="116"/>
        <v>0</v>
      </c>
      <c r="U273" s="37" t="e">
        <f t="shared" si="97"/>
        <v>#DIV/0!</v>
      </c>
      <c r="V273" s="162"/>
      <c r="W273" s="38"/>
      <c r="X273" s="38"/>
      <c r="Y273" s="14" t="s">
        <v>33</v>
      </c>
    </row>
    <row r="274" spans="1:25" ht="22.5" hidden="1" customHeight="1" thickTop="1" thickBot="1" x14ac:dyDescent="0.3">
      <c r="A274" s="43" t="s">
        <v>30</v>
      </c>
      <c r="B274" s="34" t="s">
        <v>47</v>
      </c>
      <c r="C274" s="34" t="s">
        <v>141</v>
      </c>
      <c r="D274" s="34" t="s">
        <v>47</v>
      </c>
      <c r="E274" s="34" t="s">
        <v>62</v>
      </c>
      <c r="F274" s="162" t="s">
        <v>34</v>
      </c>
      <c r="G274" s="34"/>
      <c r="H274" s="34"/>
      <c r="I274" s="34"/>
      <c r="J274" s="40" t="s">
        <v>411</v>
      </c>
      <c r="K274" s="41"/>
      <c r="L274" s="41"/>
      <c r="M274" s="41"/>
      <c r="N274" s="41">
        <f t="shared" si="107"/>
        <v>0</v>
      </c>
      <c r="O274" s="41"/>
      <c r="P274" s="41"/>
      <c r="Q274" s="41"/>
      <c r="R274" s="41"/>
      <c r="S274" s="41"/>
      <c r="T274" s="41"/>
      <c r="U274" s="42" t="e">
        <f t="shared" si="97"/>
        <v>#DIV/0!</v>
      </c>
      <c r="V274" s="34"/>
      <c r="W274" s="43"/>
      <c r="X274" s="43"/>
      <c r="Y274" s="14" t="s">
        <v>33</v>
      </c>
    </row>
    <row r="275" spans="1:25" ht="22.5" hidden="1" customHeight="1" thickTop="1" thickBot="1" x14ac:dyDescent="0.3">
      <c r="A275" s="43" t="s">
        <v>30</v>
      </c>
      <c r="B275" s="34" t="s">
        <v>47</v>
      </c>
      <c r="C275" s="34" t="s">
        <v>141</v>
      </c>
      <c r="D275" s="34" t="s">
        <v>47</v>
      </c>
      <c r="E275" s="34" t="s">
        <v>62</v>
      </c>
      <c r="F275" s="162" t="s">
        <v>47</v>
      </c>
      <c r="G275" s="34"/>
      <c r="H275" s="34"/>
      <c r="I275" s="34"/>
      <c r="J275" s="40" t="s">
        <v>412</v>
      </c>
      <c r="K275" s="41"/>
      <c r="L275" s="41"/>
      <c r="M275" s="41"/>
      <c r="N275" s="41">
        <f t="shared" si="107"/>
        <v>0</v>
      </c>
      <c r="O275" s="41"/>
      <c r="P275" s="41"/>
      <c r="Q275" s="41"/>
      <c r="R275" s="41"/>
      <c r="S275" s="41"/>
      <c r="T275" s="41"/>
      <c r="U275" s="42" t="e">
        <f t="shared" si="97"/>
        <v>#DIV/0!</v>
      </c>
      <c r="V275" s="34"/>
      <c r="W275" s="43"/>
      <c r="X275" s="43"/>
      <c r="Y275" s="14" t="s">
        <v>33</v>
      </c>
    </row>
    <row r="276" spans="1:25" ht="22.5" hidden="1" customHeight="1" thickTop="1" thickBot="1" x14ac:dyDescent="0.3">
      <c r="A276" s="43" t="s">
        <v>30</v>
      </c>
      <c r="B276" s="34" t="s">
        <v>47</v>
      </c>
      <c r="C276" s="34" t="s">
        <v>141</v>
      </c>
      <c r="D276" s="34" t="s">
        <v>47</v>
      </c>
      <c r="E276" s="34" t="s">
        <v>62</v>
      </c>
      <c r="F276" s="162" t="s">
        <v>62</v>
      </c>
      <c r="G276" s="34"/>
      <c r="H276" s="34"/>
      <c r="I276" s="34"/>
      <c r="J276" s="40" t="s">
        <v>413</v>
      </c>
      <c r="K276" s="41"/>
      <c r="L276" s="41"/>
      <c r="M276" s="41"/>
      <c r="N276" s="41">
        <f t="shared" ref="N276:N307" si="117">K276+L276-M276</f>
        <v>0</v>
      </c>
      <c r="O276" s="41"/>
      <c r="P276" s="41"/>
      <c r="Q276" s="41"/>
      <c r="R276" s="41"/>
      <c r="S276" s="41"/>
      <c r="T276" s="41"/>
      <c r="U276" s="42" t="e">
        <f t="shared" si="97"/>
        <v>#DIV/0!</v>
      </c>
      <c r="V276" s="34"/>
      <c r="W276" s="43"/>
      <c r="X276" s="43"/>
      <c r="Y276" s="14" t="s">
        <v>33</v>
      </c>
    </row>
    <row r="277" spans="1:25" ht="22.5" hidden="1" customHeight="1" thickTop="1" thickBot="1" x14ac:dyDescent="0.3">
      <c r="A277" s="43" t="s">
        <v>30</v>
      </c>
      <c r="B277" s="34" t="s">
        <v>47</v>
      </c>
      <c r="C277" s="34" t="s">
        <v>141</v>
      </c>
      <c r="D277" s="34" t="s">
        <v>47</v>
      </c>
      <c r="E277" s="34" t="s">
        <v>62</v>
      </c>
      <c r="F277" s="162" t="s">
        <v>66</v>
      </c>
      <c r="G277" s="34"/>
      <c r="H277" s="34"/>
      <c r="I277" s="34"/>
      <c r="J277" s="40" t="s">
        <v>414</v>
      </c>
      <c r="K277" s="41"/>
      <c r="L277" s="41"/>
      <c r="M277" s="41"/>
      <c r="N277" s="41">
        <f t="shared" si="117"/>
        <v>0</v>
      </c>
      <c r="O277" s="41"/>
      <c r="P277" s="41"/>
      <c r="Q277" s="41"/>
      <c r="R277" s="41"/>
      <c r="S277" s="41"/>
      <c r="T277" s="41"/>
      <c r="U277" s="42" t="e">
        <f t="shared" ref="U277:U301" si="118">T277/S277</f>
        <v>#DIV/0!</v>
      </c>
      <c r="V277" s="34"/>
      <c r="W277" s="43"/>
      <c r="X277" s="43"/>
      <c r="Y277" s="14" t="s">
        <v>33</v>
      </c>
    </row>
    <row r="278" spans="1:25" ht="22.5" hidden="1" customHeight="1" thickTop="1" thickBot="1" x14ac:dyDescent="0.3">
      <c r="A278" s="43" t="s">
        <v>30</v>
      </c>
      <c r="B278" s="34" t="s">
        <v>47</v>
      </c>
      <c r="C278" s="34" t="s">
        <v>141</v>
      </c>
      <c r="D278" s="34" t="s">
        <v>47</v>
      </c>
      <c r="E278" s="34" t="s">
        <v>62</v>
      </c>
      <c r="F278" s="162" t="s">
        <v>114</v>
      </c>
      <c r="G278" s="34"/>
      <c r="H278" s="34"/>
      <c r="I278" s="34"/>
      <c r="J278" s="40" t="s">
        <v>415</v>
      </c>
      <c r="K278" s="41"/>
      <c r="L278" s="41"/>
      <c r="M278" s="41"/>
      <c r="N278" s="41">
        <f t="shared" si="117"/>
        <v>0</v>
      </c>
      <c r="O278" s="41"/>
      <c r="P278" s="41"/>
      <c r="Q278" s="41"/>
      <c r="R278" s="41"/>
      <c r="S278" s="41"/>
      <c r="T278" s="41"/>
      <c r="U278" s="42" t="e">
        <f t="shared" si="118"/>
        <v>#DIV/0!</v>
      </c>
      <c r="V278" s="34"/>
      <c r="W278" s="43"/>
      <c r="X278" s="43"/>
      <c r="Y278" s="14" t="s">
        <v>33</v>
      </c>
    </row>
    <row r="279" spans="1:25" s="39" customFormat="1" ht="22.5" hidden="1" customHeight="1" thickTop="1" thickBot="1" x14ac:dyDescent="0.3">
      <c r="A279" s="38" t="s">
        <v>30</v>
      </c>
      <c r="B279" s="162" t="s">
        <v>47</v>
      </c>
      <c r="C279" s="162" t="s">
        <v>141</v>
      </c>
      <c r="D279" s="162" t="s">
        <v>47</v>
      </c>
      <c r="E279" s="162" t="s">
        <v>66</v>
      </c>
      <c r="F279" s="162"/>
      <c r="G279" s="162"/>
      <c r="H279" s="34"/>
      <c r="I279" s="34"/>
      <c r="J279" s="35" t="s">
        <v>416</v>
      </c>
      <c r="K279" s="36"/>
      <c r="L279" s="36"/>
      <c r="M279" s="36"/>
      <c r="N279" s="36">
        <f t="shared" si="117"/>
        <v>0</v>
      </c>
      <c r="O279" s="36"/>
      <c r="P279" s="36"/>
      <c r="Q279" s="36"/>
      <c r="R279" s="36"/>
      <c r="S279" s="36"/>
      <c r="T279" s="36"/>
      <c r="U279" s="37" t="e">
        <f t="shared" si="118"/>
        <v>#DIV/0!</v>
      </c>
      <c r="V279" s="162"/>
      <c r="W279" s="38"/>
      <c r="X279" s="38"/>
      <c r="Y279" s="14" t="s">
        <v>33</v>
      </c>
    </row>
    <row r="280" spans="1:25" s="39" customFormat="1" ht="22.5" hidden="1" customHeight="1" thickTop="1" thickBot="1" x14ac:dyDescent="0.3">
      <c r="A280" s="38" t="s">
        <v>30</v>
      </c>
      <c r="B280" s="162" t="s">
        <v>47</v>
      </c>
      <c r="C280" s="162" t="s">
        <v>141</v>
      </c>
      <c r="D280" s="162" t="s">
        <v>47</v>
      </c>
      <c r="E280" s="162" t="s">
        <v>114</v>
      </c>
      <c r="F280" s="162"/>
      <c r="G280" s="162"/>
      <c r="H280" s="34"/>
      <c r="I280" s="34"/>
      <c r="J280" s="35" t="s">
        <v>417</v>
      </c>
      <c r="K280" s="36"/>
      <c r="L280" s="36"/>
      <c r="M280" s="36"/>
      <c r="N280" s="36">
        <f t="shared" si="117"/>
        <v>0</v>
      </c>
      <c r="O280" s="36"/>
      <c r="P280" s="36"/>
      <c r="Q280" s="36"/>
      <c r="R280" s="36"/>
      <c r="S280" s="36"/>
      <c r="T280" s="36"/>
      <c r="U280" s="37" t="e">
        <f t="shared" si="118"/>
        <v>#DIV/0!</v>
      </c>
      <c r="V280" s="162"/>
      <c r="W280" s="38"/>
      <c r="X280" s="38"/>
      <c r="Y280" s="14" t="s">
        <v>33</v>
      </c>
    </row>
    <row r="281" spans="1:25" s="39" customFormat="1" ht="22.5" hidden="1" customHeight="1" thickTop="1" thickBot="1" x14ac:dyDescent="0.3">
      <c r="A281" s="27" t="s">
        <v>30</v>
      </c>
      <c r="B281" s="28" t="s">
        <v>47</v>
      </c>
      <c r="C281" s="28" t="s">
        <v>141</v>
      </c>
      <c r="D281" s="28" t="s">
        <v>62</v>
      </c>
      <c r="E281" s="28"/>
      <c r="F281" s="28"/>
      <c r="G281" s="28"/>
      <c r="H281" s="29"/>
      <c r="I281" s="29"/>
      <c r="J281" s="30" t="s">
        <v>418</v>
      </c>
      <c r="K281" s="31">
        <f>+K282+K284+K285+K291+K292+K293+K294+K295+K300</f>
        <v>0</v>
      </c>
      <c r="L281" s="31">
        <f>+L282+L284+L285+L291+L292+L293+L294+L295+L300</f>
        <v>0</v>
      </c>
      <c r="M281" s="31">
        <f>+M282+M284+M285+M291+M292+M293+M294+M295+M300</f>
        <v>0</v>
      </c>
      <c r="N281" s="31">
        <f t="shared" si="117"/>
        <v>0</v>
      </c>
      <c r="O281" s="31">
        <f t="shared" ref="O281:T281" si="119">+O282+O284+O285+O291+O292+O293+O294+O295+O300</f>
        <v>0</v>
      </c>
      <c r="P281" s="31">
        <f t="shared" si="119"/>
        <v>0</v>
      </c>
      <c r="Q281" s="31">
        <f t="shared" si="119"/>
        <v>0</v>
      </c>
      <c r="R281" s="31">
        <f t="shared" si="119"/>
        <v>0</v>
      </c>
      <c r="S281" s="31">
        <f>+S282+S284+S285+S291+S292+S293+S294+S295+S300</f>
        <v>0</v>
      </c>
      <c r="T281" s="31">
        <f t="shared" si="119"/>
        <v>0</v>
      </c>
      <c r="U281" s="32" t="e">
        <f t="shared" si="118"/>
        <v>#DIV/0!</v>
      </c>
      <c r="V281" s="28"/>
      <c r="W281" s="28"/>
      <c r="X281" s="28"/>
      <c r="Y281" s="14" t="s">
        <v>33</v>
      </c>
    </row>
    <row r="282" spans="1:25" s="39" customFormat="1" ht="22.5" hidden="1" customHeight="1" thickTop="1" thickBot="1" x14ac:dyDescent="0.3">
      <c r="A282" s="38" t="s">
        <v>30</v>
      </c>
      <c r="B282" s="162" t="s">
        <v>47</v>
      </c>
      <c r="C282" s="162" t="s">
        <v>141</v>
      </c>
      <c r="D282" s="162" t="s">
        <v>62</v>
      </c>
      <c r="E282" s="162" t="s">
        <v>34</v>
      </c>
      <c r="F282" s="162"/>
      <c r="G282" s="162"/>
      <c r="H282" s="34"/>
      <c r="I282" s="34"/>
      <c r="J282" s="35" t="s">
        <v>419</v>
      </c>
      <c r="K282" s="36">
        <f t="shared" ref="K282:T282" si="120">+K283</f>
        <v>0</v>
      </c>
      <c r="L282" s="36">
        <f>+L283</f>
        <v>0</v>
      </c>
      <c r="M282" s="36">
        <f>+M283</f>
        <v>0</v>
      </c>
      <c r="N282" s="36">
        <f t="shared" si="117"/>
        <v>0</v>
      </c>
      <c r="O282" s="36">
        <f t="shared" si="120"/>
        <v>0</v>
      </c>
      <c r="P282" s="36">
        <f t="shared" si="120"/>
        <v>0</v>
      </c>
      <c r="Q282" s="36">
        <f t="shared" si="120"/>
        <v>0</v>
      </c>
      <c r="R282" s="36">
        <f t="shared" si="120"/>
        <v>0</v>
      </c>
      <c r="S282" s="36">
        <f t="shared" si="120"/>
        <v>0</v>
      </c>
      <c r="T282" s="36">
        <f t="shared" si="120"/>
        <v>0</v>
      </c>
      <c r="U282" s="37" t="e">
        <f t="shared" si="118"/>
        <v>#DIV/0!</v>
      </c>
      <c r="V282" s="162"/>
      <c r="W282" s="38"/>
      <c r="X282" s="38"/>
      <c r="Y282" s="14" t="s">
        <v>33</v>
      </c>
    </row>
    <row r="283" spans="1:25" ht="22.5" hidden="1" customHeight="1" thickTop="1" thickBot="1" x14ac:dyDescent="0.3">
      <c r="A283" s="43" t="s">
        <v>30</v>
      </c>
      <c r="B283" s="34" t="s">
        <v>47</v>
      </c>
      <c r="C283" s="34" t="s">
        <v>141</v>
      </c>
      <c r="D283" s="34" t="s">
        <v>62</v>
      </c>
      <c r="E283" s="34" t="s">
        <v>34</v>
      </c>
      <c r="F283" s="162" t="s">
        <v>34</v>
      </c>
      <c r="G283" s="34"/>
      <c r="H283" s="34"/>
      <c r="I283" s="34"/>
      <c r="J283" s="40" t="s">
        <v>420</v>
      </c>
      <c r="K283" s="41"/>
      <c r="L283" s="41"/>
      <c r="M283" s="41"/>
      <c r="N283" s="36">
        <f t="shared" si="117"/>
        <v>0</v>
      </c>
      <c r="O283" s="41"/>
      <c r="P283" s="41"/>
      <c r="Q283" s="41"/>
      <c r="R283" s="41"/>
      <c r="S283" s="36"/>
      <c r="T283" s="41"/>
      <c r="U283" s="42" t="e">
        <f t="shared" si="118"/>
        <v>#DIV/0!</v>
      </c>
      <c r="V283" s="34"/>
      <c r="W283" s="43"/>
      <c r="X283" s="43"/>
      <c r="Y283" s="14" t="s">
        <v>33</v>
      </c>
    </row>
    <row r="284" spans="1:25" s="39" customFormat="1" ht="22.5" hidden="1" customHeight="1" thickTop="1" thickBot="1" x14ac:dyDescent="0.3">
      <c r="A284" s="38" t="s">
        <v>30</v>
      </c>
      <c r="B284" s="162" t="s">
        <v>47</v>
      </c>
      <c r="C284" s="162" t="s">
        <v>141</v>
      </c>
      <c r="D284" s="162" t="s">
        <v>62</v>
      </c>
      <c r="E284" s="162" t="s">
        <v>47</v>
      </c>
      <c r="F284" s="162"/>
      <c r="G284" s="162"/>
      <c r="H284" s="34"/>
      <c r="I284" s="34"/>
      <c r="J284" s="35" t="s">
        <v>421</v>
      </c>
      <c r="K284" s="36"/>
      <c r="L284" s="36"/>
      <c r="M284" s="36"/>
      <c r="N284" s="36">
        <f t="shared" si="117"/>
        <v>0</v>
      </c>
      <c r="O284" s="36"/>
      <c r="P284" s="36"/>
      <c r="Q284" s="36"/>
      <c r="R284" s="36"/>
      <c r="S284" s="36"/>
      <c r="T284" s="36"/>
      <c r="U284" s="37" t="e">
        <f t="shared" si="118"/>
        <v>#DIV/0!</v>
      </c>
      <c r="V284" s="162"/>
      <c r="W284" s="38"/>
      <c r="X284" s="38"/>
      <c r="Y284" s="14" t="s">
        <v>33</v>
      </c>
    </row>
    <row r="285" spans="1:25" s="39" customFormat="1" ht="22.5" hidden="1" customHeight="1" thickTop="1" thickBot="1" x14ac:dyDescent="0.3">
      <c r="A285" s="38" t="s">
        <v>30</v>
      </c>
      <c r="B285" s="162" t="s">
        <v>47</v>
      </c>
      <c r="C285" s="162" t="s">
        <v>141</v>
      </c>
      <c r="D285" s="162" t="s">
        <v>62</v>
      </c>
      <c r="E285" s="162" t="s">
        <v>62</v>
      </c>
      <c r="F285" s="162"/>
      <c r="G285" s="162"/>
      <c r="H285" s="34"/>
      <c r="I285" s="34"/>
      <c r="J285" s="35" t="s">
        <v>422</v>
      </c>
      <c r="K285" s="36">
        <f t="shared" ref="K285:T285" si="121">+K286+K287+K288+K289+K290</f>
        <v>0</v>
      </c>
      <c r="L285" s="36">
        <f>+L286+L287+L288+L289+L290</f>
        <v>0</v>
      </c>
      <c r="M285" s="36">
        <f>+M286+M287+M288+M289+M290</f>
        <v>0</v>
      </c>
      <c r="N285" s="36">
        <f t="shared" si="117"/>
        <v>0</v>
      </c>
      <c r="O285" s="36">
        <f t="shared" si="121"/>
        <v>0</v>
      </c>
      <c r="P285" s="36">
        <f t="shared" si="121"/>
        <v>0</v>
      </c>
      <c r="Q285" s="36">
        <f t="shared" si="121"/>
        <v>0</v>
      </c>
      <c r="R285" s="36">
        <f t="shared" si="121"/>
        <v>0</v>
      </c>
      <c r="S285" s="36">
        <f t="shared" si="121"/>
        <v>0</v>
      </c>
      <c r="T285" s="36">
        <f t="shared" si="121"/>
        <v>0</v>
      </c>
      <c r="U285" s="37" t="e">
        <f t="shared" si="118"/>
        <v>#DIV/0!</v>
      </c>
      <c r="V285" s="162"/>
      <c r="W285" s="38"/>
      <c r="X285" s="38"/>
      <c r="Y285" s="14" t="s">
        <v>33</v>
      </c>
    </row>
    <row r="286" spans="1:25" ht="22.5" hidden="1" customHeight="1" thickTop="1" thickBot="1" x14ac:dyDescent="0.3">
      <c r="A286" s="43" t="s">
        <v>30</v>
      </c>
      <c r="B286" s="34" t="s">
        <v>47</v>
      </c>
      <c r="C286" s="34" t="s">
        <v>141</v>
      </c>
      <c r="D286" s="34" t="s">
        <v>62</v>
      </c>
      <c r="E286" s="34" t="s">
        <v>62</v>
      </c>
      <c r="F286" s="162" t="s">
        <v>34</v>
      </c>
      <c r="G286" s="34"/>
      <c r="H286" s="34"/>
      <c r="I286" s="34"/>
      <c r="J286" s="40" t="s">
        <v>423</v>
      </c>
      <c r="K286" s="41"/>
      <c r="L286" s="41"/>
      <c r="M286" s="41"/>
      <c r="N286" s="36">
        <f t="shared" si="117"/>
        <v>0</v>
      </c>
      <c r="O286" s="41"/>
      <c r="P286" s="41"/>
      <c r="Q286" s="41"/>
      <c r="R286" s="41"/>
      <c r="S286" s="36"/>
      <c r="T286" s="41"/>
      <c r="U286" s="42" t="e">
        <f t="shared" si="118"/>
        <v>#DIV/0!</v>
      </c>
      <c r="V286" s="34"/>
      <c r="W286" s="43"/>
      <c r="X286" s="43"/>
      <c r="Y286" s="14" t="s">
        <v>33</v>
      </c>
    </row>
    <row r="287" spans="1:25" ht="22.5" hidden="1" customHeight="1" thickTop="1" thickBot="1" x14ac:dyDescent="0.3">
      <c r="A287" s="43" t="s">
        <v>30</v>
      </c>
      <c r="B287" s="34" t="s">
        <v>47</v>
      </c>
      <c r="C287" s="34" t="s">
        <v>141</v>
      </c>
      <c r="D287" s="34" t="s">
        <v>62</v>
      </c>
      <c r="E287" s="34" t="s">
        <v>62</v>
      </c>
      <c r="F287" s="162" t="s">
        <v>47</v>
      </c>
      <c r="G287" s="34"/>
      <c r="H287" s="34"/>
      <c r="I287" s="34"/>
      <c r="J287" s="40" t="s">
        <v>424</v>
      </c>
      <c r="K287" s="41"/>
      <c r="L287" s="41"/>
      <c r="M287" s="41"/>
      <c r="N287" s="36">
        <f t="shared" si="117"/>
        <v>0</v>
      </c>
      <c r="O287" s="41"/>
      <c r="P287" s="41"/>
      <c r="Q287" s="41"/>
      <c r="R287" s="41"/>
      <c r="S287" s="36"/>
      <c r="T287" s="41"/>
      <c r="U287" s="42" t="e">
        <f t="shared" si="118"/>
        <v>#DIV/0!</v>
      </c>
      <c r="V287" s="34"/>
      <c r="W287" s="43"/>
      <c r="X287" s="43"/>
      <c r="Y287" s="14" t="s">
        <v>33</v>
      </c>
    </row>
    <row r="288" spans="1:25" ht="22.5" hidden="1" customHeight="1" thickTop="1" thickBot="1" x14ac:dyDescent="0.3">
      <c r="A288" s="43" t="s">
        <v>30</v>
      </c>
      <c r="B288" s="34" t="s">
        <v>47</v>
      </c>
      <c r="C288" s="34" t="s">
        <v>141</v>
      </c>
      <c r="D288" s="34" t="s">
        <v>62</v>
      </c>
      <c r="E288" s="34" t="s">
        <v>62</v>
      </c>
      <c r="F288" s="162" t="s">
        <v>62</v>
      </c>
      <c r="G288" s="34"/>
      <c r="H288" s="34"/>
      <c r="I288" s="34"/>
      <c r="J288" s="40" t="s">
        <v>425</v>
      </c>
      <c r="K288" s="41"/>
      <c r="L288" s="41"/>
      <c r="M288" s="41"/>
      <c r="N288" s="36">
        <f t="shared" si="117"/>
        <v>0</v>
      </c>
      <c r="O288" s="41"/>
      <c r="P288" s="41"/>
      <c r="Q288" s="41"/>
      <c r="R288" s="41"/>
      <c r="S288" s="36"/>
      <c r="T288" s="41"/>
      <c r="U288" s="42" t="e">
        <f t="shared" si="118"/>
        <v>#DIV/0!</v>
      </c>
      <c r="V288" s="34"/>
      <c r="W288" s="43"/>
      <c r="X288" s="43"/>
      <c r="Y288" s="14" t="s">
        <v>33</v>
      </c>
    </row>
    <row r="289" spans="1:25" ht="22.5" hidden="1" customHeight="1" thickTop="1" thickBot="1" x14ac:dyDescent="0.3">
      <c r="A289" s="43" t="s">
        <v>30</v>
      </c>
      <c r="B289" s="34" t="s">
        <v>47</v>
      </c>
      <c r="C289" s="34" t="s">
        <v>141</v>
      </c>
      <c r="D289" s="34" t="s">
        <v>62</v>
      </c>
      <c r="E289" s="34" t="s">
        <v>62</v>
      </c>
      <c r="F289" s="162" t="s">
        <v>66</v>
      </c>
      <c r="G289" s="34"/>
      <c r="H289" s="34"/>
      <c r="I289" s="34"/>
      <c r="J289" s="40" t="s">
        <v>426</v>
      </c>
      <c r="K289" s="41"/>
      <c r="L289" s="41"/>
      <c r="M289" s="41"/>
      <c r="N289" s="36">
        <f t="shared" si="117"/>
        <v>0</v>
      </c>
      <c r="O289" s="41"/>
      <c r="P289" s="41"/>
      <c r="Q289" s="41"/>
      <c r="R289" s="41"/>
      <c r="S289" s="36"/>
      <c r="T289" s="41"/>
      <c r="U289" s="42" t="e">
        <f t="shared" si="118"/>
        <v>#DIV/0!</v>
      </c>
      <c r="V289" s="34"/>
      <c r="W289" s="43"/>
      <c r="X289" s="43"/>
      <c r="Y289" s="14" t="s">
        <v>33</v>
      </c>
    </row>
    <row r="290" spans="1:25" ht="22.5" hidden="1" customHeight="1" thickTop="1" thickBot="1" x14ac:dyDescent="0.3">
      <c r="A290" s="43" t="s">
        <v>30</v>
      </c>
      <c r="B290" s="34" t="s">
        <v>47</v>
      </c>
      <c r="C290" s="34" t="s">
        <v>141</v>
      </c>
      <c r="D290" s="34" t="s">
        <v>62</v>
      </c>
      <c r="E290" s="34" t="s">
        <v>62</v>
      </c>
      <c r="F290" s="162" t="s">
        <v>114</v>
      </c>
      <c r="G290" s="34"/>
      <c r="H290" s="34"/>
      <c r="I290" s="34"/>
      <c r="J290" s="40" t="s">
        <v>427</v>
      </c>
      <c r="K290" s="41"/>
      <c r="L290" s="41"/>
      <c r="M290" s="41"/>
      <c r="N290" s="36">
        <f t="shared" si="117"/>
        <v>0</v>
      </c>
      <c r="O290" s="41"/>
      <c r="P290" s="41"/>
      <c r="Q290" s="41"/>
      <c r="R290" s="41"/>
      <c r="S290" s="36"/>
      <c r="T290" s="41"/>
      <c r="U290" s="42" t="e">
        <f t="shared" si="118"/>
        <v>#DIV/0!</v>
      </c>
      <c r="V290" s="34"/>
      <c r="W290" s="43"/>
      <c r="X290" s="43"/>
      <c r="Y290" s="14" t="s">
        <v>33</v>
      </c>
    </row>
    <row r="291" spans="1:25" s="39" customFormat="1" ht="22.5" hidden="1" customHeight="1" thickTop="1" thickBot="1" x14ac:dyDescent="0.3">
      <c r="A291" s="38" t="s">
        <v>30</v>
      </c>
      <c r="B291" s="162" t="s">
        <v>47</v>
      </c>
      <c r="C291" s="162" t="s">
        <v>141</v>
      </c>
      <c r="D291" s="162" t="s">
        <v>62</v>
      </c>
      <c r="E291" s="162" t="s">
        <v>66</v>
      </c>
      <c r="F291" s="162"/>
      <c r="G291" s="162"/>
      <c r="H291" s="34"/>
      <c r="I291" s="34"/>
      <c r="J291" s="35" t="s">
        <v>428</v>
      </c>
      <c r="K291" s="36"/>
      <c r="L291" s="36"/>
      <c r="M291" s="36"/>
      <c r="N291" s="36">
        <f t="shared" si="117"/>
        <v>0</v>
      </c>
      <c r="O291" s="36"/>
      <c r="P291" s="36"/>
      <c r="Q291" s="36"/>
      <c r="R291" s="36"/>
      <c r="S291" s="36"/>
      <c r="T291" s="36"/>
      <c r="U291" s="37" t="e">
        <f t="shared" si="118"/>
        <v>#DIV/0!</v>
      </c>
      <c r="V291" s="162"/>
      <c r="W291" s="38"/>
      <c r="X291" s="38"/>
      <c r="Y291" s="14" t="s">
        <v>33</v>
      </c>
    </row>
    <row r="292" spans="1:25" s="39" customFormat="1" ht="22.5" hidden="1" customHeight="1" thickTop="1" thickBot="1" x14ac:dyDescent="0.3">
      <c r="A292" s="38" t="s">
        <v>30</v>
      </c>
      <c r="B292" s="162" t="s">
        <v>47</v>
      </c>
      <c r="C292" s="162" t="s">
        <v>141</v>
      </c>
      <c r="D292" s="162" t="s">
        <v>62</v>
      </c>
      <c r="E292" s="162" t="s">
        <v>114</v>
      </c>
      <c r="F292" s="162"/>
      <c r="G292" s="162"/>
      <c r="H292" s="34"/>
      <c r="I292" s="34"/>
      <c r="J292" s="35" t="s">
        <v>429</v>
      </c>
      <c r="K292" s="36"/>
      <c r="L292" s="36"/>
      <c r="M292" s="36"/>
      <c r="N292" s="36">
        <f t="shared" si="117"/>
        <v>0</v>
      </c>
      <c r="O292" s="36"/>
      <c r="P292" s="36"/>
      <c r="Q292" s="36"/>
      <c r="R292" s="36"/>
      <c r="S292" s="36"/>
      <c r="T292" s="36"/>
      <c r="U292" s="37" t="e">
        <f t="shared" si="118"/>
        <v>#DIV/0!</v>
      </c>
      <c r="V292" s="162"/>
      <c r="W292" s="38"/>
      <c r="X292" s="38"/>
      <c r="Y292" s="14" t="s">
        <v>33</v>
      </c>
    </row>
    <row r="293" spans="1:25" ht="22.5" hidden="1" customHeight="1" thickTop="1" thickBot="1" x14ac:dyDescent="0.3">
      <c r="A293" s="38" t="s">
        <v>30</v>
      </c>
      <c r="B293" s="162" t="s">
        <v>47</v>
      </c>
      <c r="C293" s="162" t="s">
        <v>141</v>
      </c>
      <c r="D293" s="162" t="s">
        <v>62</v>
      </c>
      <c r="E293" s="162" t="s">
        <v>137</v>
      </c>
      <c r="F293" s="34"/>
      <c r="G293" s="34"/>
      <c r="H293" s="34"/>
      <c r="I293" s="34"/>
      <c r="J293" s="35" t="s">
        <v>430</v>
      </c>
      <c r="K293" s="36"/>
      <c r="L293" s="36"/>
      <c r="M293" s="36"/>
      <c r="N293" s="36">
        <f t="shared" si="117"/>
        <v>0</v>
      </c>
      <c r="O293" s="36"/>
      <c r="P293" s="36"/>
      <c r="Q293" s="36"/>
      <c r="R293" s="36"/>
      <c r="S293" s="36"/>
      <c r="T293" s="36"/>
      <c r="U293" s="37" t="e">
        <f t="shared" si="118"/>
        <v>#DIV/0!</v>
      </c>
      <c r="V293" s="162"/>
      <c r="W293" s="38"/>
      <c r="X293" s="38"/>
    </row>
    <row r="294" spans="1:25" ht="22.5" hidden="1" customHeight="1" thickTop="1" thickBot="1" x14ac:dyDescent="0.3">
      <c r="A294" s="38" t="s">
        <v>30</v>
      </c>
      <c r="B294" s="162" t="s">
        <v>47</v>
      </c>
      <c r="C294" s="162" t="s">
        <v>141</v>
      </c>
      <c r="D294" s="162" t="s">
        <v>62</v>
      </c>
      <c r="E294" s="162" t="s">
        <v>141</v>
      </c>
      <c r="F294" s="34"/>
      <c r="G294" s="34"/>
      <c r="H294" s="34"/>
      <c r="I294" s="34"/>
      <c r="J294" s="35" t="s">
        <v>431</v>
      </c>
      <c r="K294" s="36"/>
      <c r="L294" s="36"/>
      <c r="M294" s="36"/>
      <c r="N294" s="36">
        <f t="shared" si="117"/>
        <v>0</v>
      </c>
      <c r="O294" s="36"/>
      <c r="P294" s="36"/>
      <c r="Q294" s="36"/>
      <c r="R294" s="36"/>
      <c r="S294" s="36"/>
      <c r="T294" s="36"/>
      <c r="U294" s="37" t="e">
        <f t="shared" si="118"/>
        <v>#DIV/0!</v>
      </c>
      <c r="V294" s="162"/>
      <c r="W294" s="38"/>
      <c r="X294" s="38"/>
    </row>
    <row r="295" spans="1:25" ht="22.5" hidden="1" customHeight="1" thickTop="1" thickBot="1" x14ac:dyDescent="0.3">
      <c r="A295" s="38" t="s">
        <v>30</v>
      </c>
      <c r="B295" s="162" t="s">
        <v>47</v>
      </c>
      <c r="C295" s="162" t="s">
        <v>141</v>
      </c>
      <c r="D295" s="162" t="s">
        <v>62</v>
      </c>
      <c r="E295" s="162" t="s">
        <v>145</v>
      </c>
      <c r="F295" s="34"/>
      <c r="G295" s="34"/>
      <c r="H295" s="34"/>
      <c r="I295" s="34"/>
      <c r="J295" s="35" t="s">
        <v>432</v>
      </c>
      <c r="K295" s="36">
        <f>+K296</f>
        <v>0</v>
      </c>
      <c r="L295" s="36">
        <f>+L296</f>
        <v>0</v>
      </c>
      <c r="M295" s="36">
        <f>+M296</f>
        <v>0</v>
      </c>
      <c r="N295" s="36">
        <f t="shared" si="117"/>
        <v>0</v>
      </c>
      <c r="O295" s="36">
        <f t="shared" ref="O295:T295" si="122">+O296</f>
        <v>0</v>
      </c>
      <c r="P295" s="36">
        <f t="shared" si="122"/>
        <v>0</v>
      </c>
      <c r="Q295" s="36">
        <f t="shared" si="122"/>
        <v>0</v>
      </c>
      <c r="R295" s="36">
        <f t="shared" si="122"/>
        <v>0</v>
      </c>
      <c r="S295" s="36">
        <f>+S296</f>
        <v>0</v>
      </c>
      <c r="T295" s="36">
        <f t="shared" si="122"/>
        <v>0</v>
      </c>
      <c r="U295" s="37" t="e">
        <f t="shared" si="118"/>
        <v>#DIV/0!</v>
      </c>
      <c r="V295" s="162"/>
      <c r="W295" s="38"/>
      <c r="X295" s="38"/>
    </row>
    <row r="296" spans="1:25" ht="22.5" hidden="1" customHeight="1" thickTop="1" thickBot="1" x14ac:dyDescent="0.3">
      <c r="A296" s="43" t="s">
        <v>30</v>
      </c>
      <c r="B296" s="34" t="s">
        <v>47</v>
      </c>
      <c r="C296" s="34" t="s">
        <v>141</v>
      </c>
      <c r="D296" s="34" t="s">
        <v>62</v>
      </c>
      <c r="E296" s="34" t="s">
        <v>145</v>
      </c>
      <c r="F296" s="162" t="s">
        <v>34</v>
      </c>
      <c r="G296" s="34"/>
      <c r="H296" s="34"/>
      <c r="I296" s="34"/>
      <c r="J296" s="35" t="s">
        <v>433</v>
      </c>
      <c r="K296" s="36">
        <f>K297+K298+K299</f>
        <v>0</v>
      </c>
      <c r="L296" s="36">
        <f>L297+L298+L299</f>
        <v>0</v>
      </c>
      <c r="M296" s="36">
        <f>M297+M298+M299</f>
        <v>0</v>
      </c>
      <c r="N296" s="36">
        <f t="shared" si="117"/>
        <v>0</v>
      </c>
      <c r="O296" s="36">
        <f t="shared" ref="O296:T296" si="123">O297+O298+O299</f>
        <v>0</v>
      </c>
      <c r="P296" s="36">
        <f t="shared" si="123"/>
        <v>0</v>
      </c>
      <c r="Q296" s="36">
        <f t="shared" si="123"/>
        <v>0</v>
      </c>
      <c r="R296" s="36">
        <f t="shared" si="123"/>
        <v>0</v>
      </c>
      <c r="S296" s="36">
        <f>S297+S298+S299</f>
        <v>0</v>
      </c>
      <c r="T296" s="36">
        <f t="shared" si="123"/>
        <v>0</v>
      </c>
      <c r="U296" s="37" t="e">
        <f t="shared" si="118"/>
        <v>#DIV/0!</v>
      </c>
      <c r="V296" s="162"/>
      <c r="W296" s="38"/>
      <c r="X296" s="38"/>
    </row>
    <row r="297" spans="1:25" ht="22.5" hidden="1" customHeight="1" thickTop="1" thickBot="1" x14ac:dyDescent="0.3">
      <c r="A297" s="43" t="s">
        <v>30</v>
      </c>
      <c r="B297" s="34" t="s">
        <v>47</v>
      </c>
      <c r="C297" s="34" t="s">
        <v>141</v>
      </c>
      <c r="D297" s="34" t="s">
        <v>62</v>
      </c>
      <c r="E297" s="34" t="s">
        <v>145</v>
      </c>
      <c r="F297" s="34" t="s">
        <v>34</v>
      </c>
      <c r="G297" s="162" t="s">
        <v>34</v>
      </c>
      <c r="H297" s="34"/>
      <c r="I297" s="34"/>
      <c r="J297" s="40" t="s">
        <v>434</v>
      </c>
      <c r="K297" s="36"/>
      <c r="L297" s="36"/>
      <c r="M297" s="36"/>
      <c r="N297" s="36">
        <f t="shared" si="117"/>
        <v>0</v>
      </c>
      <c r="O297" s="36"/>
      <c r="P297" s="36"/>
      <c r="Q297" s="36"/>
      <c r="R297" s="36"/>
      <c r="S297" s="36"/>
      <c r="T297" s="36"/>
      <c r="U297" s="37" t="e">
        <f t="shared" si="118"/>
        <v>#DIV/0!</v>
      </c>
      <c r="V297" s="162"/>
      <c r="W297" s="38"/>
      <c r="X297" s="38"/>
    </row>
    <row r="298" spans="1:25" ht="22.5" hidden="1" customHeight="1" thickTop="1" thickBot="1" x14ac:dyDescent="0.3">
      <c r="A298" s="43" t="s">
        <v>30</v>
      </c>
      <c r="B298" s="34" t="s">
        <v>47</v>
      </c>
      <c r="C298" s="34" t="s">
        <v>141</v>
      </c>
      <c r="D298" s="34" t="s">
        <v>62</v>
      </c>
      <c r="E298" s="34" t="s">
        <v>145</v>
      </c>
      <c r="F298" s="34" t="s">
        <v>34</v>
      </c>
      <c r="G298" s="162" t="s">
        <v>47</v>
      </c>
      <c r="H298" s="34"/>
      <c r="I298" s="34"/>
      <c r="J298" s="40" t="s">
        <v>435</v>
      </c>
      <c r="K298" s="36"/>
      <c r="L298" s="36"/>
      <c r="M298" s="36"/>
      <c r="N298" s="36">
        <f t="shared" si="117"/>
        <v>0</v>
      </c>
      <c r="O298" s="36"/>
      <c r="P298" s="36"/>
      <c r="Q298" s="36"/>
      <c r="R298" s="36"/>
      <c r="S298" s="36"/>
      <c r="T298" s="36"/>
      <c r="U298" s="37" t="e">
        <f t="shared" si="118"/>
        <v>#DIV/0!</v>
      </c>
      <c r="V298" s="162"/>
      <c r="W298" s="38"/>
      <c r="X298" s="38"/>
    </row>
    <row r="299" spans="1:25" ht="22.5" hidden="1" customHeight="1" thickTop="1" thickBot="1" x14ac:dyDescent="0.3">
      <c r="A299" s="43" t="s">
        <v>30</v>
      </c>
      <c r="B299" s="34" t="s">
        <v>47</v>
      </c>
      <c r="C299" s="34" t="s">
        <v>141</v>
      </c>
      <c r="D299" s="34" t="s">
        <v>62</v>
      </c>
      <c r="E299" s="34" t="s">
        <v>145</v>
      </c>
      <c r="F299" s="34" t="s">
        <v>34</v>
      </c>
      <c r="G299" s="162" t="s">
        <v>62</v>
      </c>
      <c r="H299" s="34"/>
      <c r="I299" s="34"/>
      <c r="J299" s="40" t="s">
        <v>436</v>
      </c>
      <c r="K299" s="36"/>
      <c r="L299" s="36"/>
      <c r="M299" s="36"/>
      <c r="N299" s="36">
        <f t="shared" si="117"/>
        <v>0</v>
      </c>
      <c r="O299" s="36"/>
      <c r="P299" s="36"/>
      <c r="Q299" s="36"/>
      <c r="R299" s="36"/>
      <c r="S299" s="36"/>
      <c r="T299" s="36"/>
      <c r="U299" s="37" t="e">
        <f t="shared" si="118"/>
        <v>#DIV/0!</v>
      </c>
      <c r="V299" s="162"/>
      <c r="W299" s="38"/>
      <c r="X299" s="38"/>
    </row>
    <row r="300" spans="1:25" ht="22.5" hidden="1" customHeight="1" thickTop="1" thickBot="1" x14ac:dyDescent="0.3">
      <c r="A300" s="38" t="s">
        <v>30</v>
      </c>
      <c r="B300" s="162" t="s">
        <v>47</v>
      </c>
      <c r="C300" s="162" t="s">
        <v>141</v>
      </c>
      <c r="D300" s="162" t="s">
        <v>62</v>
      </c>
      <c r="E300" s="162" t="s">
        <v>271</v>
      </c>
      <c r="F300" s="34"/>
      <c r="G300" s="34"/>
      <c r="H300" s="34"/>
      <c r="I300" s="34"/>
      <c r="J300" s="35" t="s">
        <v>437</v>
      </c>
      <c r="K300" s="36">
        <f>+K301</f>
        <v>0</v>
      </c>
      <c r="L300" s="36">
        <f>+L301</f>
        <v>0</v>
      </c>
      <c r="M300" s="36">
        <f>+M301</f>
        <v>0</v>
      </c>
      <c r="N300" s="36">
        <f t="shared" si="117"/>
        <v>0</v>
      </c>
      <c r="O300" s="36">
        <f t="shared" ref="O300:T300" si="124">+O301</f>
        <v>0</v>
      </c>
      <c r="P300" s="36">
        <f t="shared" si="124"/>
        <v>0</v>
      </c>
      <c r="Q300" s="36">
        <f t="shared" si="124"/>
        <v>0</v>
      </c>
      <c r="R300" s="36">
        <f t="shared" si="124"/>
        <v>0</v>
      </c>
      <c r="S300" s="36">
        <f>+S301</f>
        <v>0</v>
      </c>
      <c r="T300" s="36">
        <f t="shared" si="124"/>
        <v>0</v>
      </c>
      <c r="U300" s="37" t="e">
        <f t="shared" si="118"/>
        <v>#DIV/0!</v>
      </c>
      <c r="V300" s="162"/>
      <c r="W300" s="38"/>
      <c r="X300" s="38"/>
    </row>
    <row r="301" spans="1:25" ht="22.5" hidden="1" customHeight="1" thickTop="1" thickBot="1" x14ac:dyDescent="0.3">
      <c r="A301" s="43" t="s">
        <v>30</v>
      </c>
      <c r="B301" s="34" t="s">
        <v>47</v>
      </c>
      <c r="C301" s="34" t="s">
        <v>141</v>
      </c>
      <c r="D301" s="34" t="s">
        <v>62</v>
      </c>
      <c r="E301" s="34" t="s">
        <v>271</v>
      </c>
      <c r="F301" s="162" t="s">
        <v>34</v>
      </c>
      <c r="G301" s="34"/>
      <c r="H301" s="34"/>
      <c r="I301" s="34"/>
      <c r="J301" s="40" t="s">
        <v>438</v>
      </c>
      <c r="K301" s="36"/>
      <c r="L301" s="36"/>
      <c r="M301" s="36"/>
      <c r="N301" s="36">
        <f t="shared" si="117"/>
        <v>0</v>
      </c>
      <c r="O301" s="36"/>
      <c r="P301" s="36"/>
      <c r="Q301" s="36"/>
      <c r="R301" s="36"/>
      <c r="S301" s="36"/>
      <c r="T301" s="36"/>
      <c r="U301" s="37" t="e">
        <f t="shared" si="118"/>
        <v>#DIV/0!</v>
      </c>
      <c r="V301" s="162"/>
      <c r="W301" s="38"/>
      <c r="X301" s="38"/>
    </row>
    <row r="302" spans="1:25" ht="36" customHeight="1" thickTop="1" x14ac:dyDescent="0.25"/>
  </sheetData>
  <mergeCells count="16">
    <mergeCell ref="X5:X6"/>
    <mergeCell ref="A1:V1"/>
    <mergeCell ref="A2:V2"/>
    <mergeCell ref="A3:V3"/>
    <mergeCell ref="A4:V4"/>
    <mergeCell ref="A5:I5"/>
    <mergeCell ref="J5:J6"/>
    <mergeCell ref="K5:K6"/>
    <mergeCell ref="L5:M5"/>
    <mergeCell ref="N5:N6"/>
    <mergeCell ref="O5:R5"/>
    <mergeCell ref="S5:S6"/>
    <mergeCell ref="T5:T6"/>
    <mergeCell ref="U5:U6"/>
    <mergeCell ref="V5:V6"/>
    <mergeCell ref="W5:W6"/>
  </mergeCells>
  <printOptions horizontalCentered="1" verticalCentered="1"/>
  <pageMargins left="0.78740157480314965" right="0.78740157480314965" top="0.98425196850393704" bottom="0.98425196850393704" header="0" footer="0"/>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68"/>
  <sheetViews>
    <sheetView topLeftCell="H1" zoomScaleNormal="100" zoomScaleSheetLayoutView="100" workbookViewId="0">
      <pane xSplit="2" ySplit="9" topLeftCell="U264" activePane="bottomRight" state="frozen"/>
      <selection activeCell="H1" sqref="H1"/>
      <selection pane="topRight" activeCell="J1" sqref="J1"/>
      <selection pane="bottomLeft" activeCell="H10" sqref="H10"/>
      <selection pane="bottomRight" activeCell="U222" sqref="U222"/>
    </sheetView>
  </sheetViews>
  <sheetFormatPr baseColWidth="10" defaultColWidth="14.42578125" defaultRowHeight="15" x14ac:dyDescent="0.25"/>
  <cols>
    <col min="1" max="1" width="16" customWidth="1"/>
    <col min="2" max="2" width="14.140625" customWidth="1"/>
    <col min="3" max="3" width="14.42578125" customWidth="1"/>
    <col min="4" max="4" width="14.5703125" customWidth="1"/>
    <col min="5" max="7" width="10.7109375" customWidth="1"/>
    <col min="8" max="8" width="69" customWidth="1"/>
    <col min="9" max="9" width="20.28515625" style="73" customWidth="1"/>
    <col min="10" max="10" width="21.5703125" customWidth="1"/>
    <col min="11" max="20" width="20.28515625" customWidth="1"/>
    <col min="21" max="24" width="20.28515625" style="151" customWidth="1"/>
    <col min="25" max="25" width="20.28515625" customWidth="1"/>
    <col min="26" max="26" width="22" customWidth="1"/>
    <col min="27" max="28" width="20.28515625" customWidth="1"/>
    <col min="29" max="29" width="51.42578125" customWidth="1"/>
  </cols>
  <sheetData>
    <row r="1" spans="1:32" ht="15.75" thickBot="1" x14ac:dyDescent="0.3"/>
    <row r="2" spans="1:32" ht="30.75" customHeight="1" thickTop="1" thickBot="1" x14ac:dyDescent="0.3">
      <c r="A2" s="199" t="s">
        <v>15</v>
      </c>
      <c r="B2" s="199" t="s">
        <v>16</v>
      </c>
      <c r="C2" s="201" t="s">
        <v>17</v>
      </c>
      <c r="D2" s="199" t="s">
        <v>18</v>
      </c>
      <c r="E2" s="199" t="s">
        <v>19</v>
      </c>
      <c r="F2" s="199" t="s">
        <v>20</v>
      </c>
      <c r="G2" s="199" t="s">
        <v>21</v>
      </c>
      <c r="H2" s="201" t="s">
        <v>439</v>
      </c>
      <c r="I2" s="196" t="s">
        <v>440</v>
      </c>
      <c r="J2" s="197"/>
      <c r="K2" s="197"/>
      <c r="L2" s="198"/>
      <c r="M2" s="196" t="s">
        <v>441</v>
      </c>
      <c r="N2" s="197"/>
      <c r="O2" s="197"/>
      <c r="P2" s="198"/>
      <c r="Q2" s="196" t="s">
        <v>442</v>
      </c>
      <c r="R2" s="197"/>
      <c r="S2" s="197"/>
      <c r="T2" s="198"/>
      <c r="U2" s="203" t="s">
        <v>443</v>
      </c>
      <c r="V2" s="204"/>
      <c r="W2" s="204"/>
      <c r="X2" s="205"/>
      <c r="Y2" s="196" t="s">
        <v>444</v>
      </c>
      <c r="Z2" s="197"/>
      <c r="AA2" s="197"/>
      <c r="AB2" s="198"/>
      <c r="AC2" s="74" t="s">
        <v>445</v>
      </c>
    </row>
    <row r="3" spans="1:32" ht="16.5" thickTop="1" thickBot="1" x14ac:dyDescent="0.3">
      <c r="A3" s="200"/>
      <c r="B3" s="200"/>
      <c r="C3" s="202"/>
      <c r="D3" s="200"/>
      <c r="E3" s="200"/>
      <c r="F3" s="200"/>
      <c r="G3" s="200"/>
      <c r="H3" s="202"/>
      <c r="I3" s="75" t="s">
        <v>446</v>
      </c>
      <c r="J3" s="125" t="s">
        <v>447</v>
      </c>
      <c r="K3" s="125" t="s">
        <v>448</v>
      </c>
      <c r="L3" s="125" t="s">
        <v>449</v>
      </c>
      <c r="M3" s="125" t="s">
        <v>446</v>
      </c>
      <c r="N3" s="125" t="s">
        <v>447</v>
      </c>
      <c r="O3" s="125" t="s">
        <v>448</v>
      </c>
      <c r="P3" s="125" t="s">
        <v>449</v>
      </c>
      <c r="Q3" s="125" t="s">
        <v>446</v>
      </c>
      <c r="R3" s="125" t="s">
        <v>447</v>
      </c>
      <c r="S3" s="125" t="s">
        <v>448</v>
      </c>
      <c r="T3" s="125" t="s">
        <v>449</v>
      </c>
      <c r="U3" s="152" t="s">
        <v>446</v>
      </c>
      <c r="V3" s="152" t="s">
        <v>447</v>
      </c>
      <c r="W3" s="152" t="s">
        <v>448</v>
      </c>
      <c r="X3" s="152" t="s">
        <v>449</v>
      </c>
      <c r="Y3" s="125" t="s">
        <v>446</v>
      </c>
      <c r="Z3" s="125" t="s">
        <v>447</v>
      </c>
      <c r="AA3" s="125" t="s">
        <v>448</v>
      </c>
      <c r="AB3" s="125" t="s">
        <v>450</v>
      </c>
      <c r="AC3" s="125"/>
    </row>
    <row r="4" spans="1:32" ht="16.5" thickTop="1" thickBot="1" x14ac:dyDescent="0.3">
      <c r="A4" s="76" t="s">
        <v>451</v>
      </c>
      <c r="B4" s="76" t="s">
        <v>34</v>
      </c>
      <c r="C4" s="76"/>
      <c r="D4" s="76"/>
      <c r="E4" s="76"/>
      <c r="F4" s="76"/>
      <c r="G4" s="76"/>
      <c r="H4" s="77" t="s">
        <v>452</v>
      </c>
      <c r="I4" s="79">
        <f t="shared" ref="I4:X4" si="0">+I5+I6+I9+I24</f>
        <v>4495000000</v>
      </c>
      <c r="J4" s="141">
        <f t="shared" si="0"/>
        <v>4154652825.96</v>
      </c>
      <c r="K4" s="141">
        <f t="shared" si="0"/>
        <v>4148043084.96</v>
      </c>
      <c r="L4" s="141">
        <f t="shared" si="0"/>
        <v>4099668133.96</v>
      </c>
      <c r="M4" s="79">
        <f t="shared" si="0"/>
        <v>2820046000</v>
      </c>
      <c r="N4" s="79">
        <f t="shared" si="0"/>
        <v>2764680522</v>
      </c>
      <c r="O4" s="79">
        <f t="shared" si="0"/>
        <v>2764680522</v>
      </c>
      <c r="P4" s="79">
        <f t="shared" si="0"/>
        <v>2753477129</v>
      </c>
      <c r="Q4" s="79">
        <f t="shared" si="0"/>
        <v>173586096</v>
      </c>
      <c r="R4" s="79">
        <f t="shared" si="0"/>
        <v>141554460</v>
      </c>
      <c r="S4" s="79">
        <f t="shared" si="0"/>
        <v>141554460</v>
      </c>
      <c r="T4" s="79">
        <f t="shared" si="0"/>
        <v>141554460</v>
      </c>
      <c r="U4" s="153">
        <f t="shared" si="0"/>
        <v>520949280.18999994</v>
      </c>
      <c r="V4" s="153">
        <f t="shared" si="0"/>
        <v>427539541.96000004</v>
      </c>
      <c r="W4" s="153">
        <f t="shared" si="0"/>
        <v>390871674.96000004</v>
      </c>
      <c r="X4" s="153">
        <f t="shared" si="0"/>
        <v>388467874.96000004</v>
      </c>
      <c r="Y4" s="79">
        <f>I4+M4+Q4</f>
        <v>7488632096</v>
      </c>
      <c r="Z4" s="79">
        <f>J4+N4+R4</f>
        <v>7060887807.96</v>
      </c>
      <c r="AA4" s="79">
        <f>K4+O4+S4</f>
        <v>7054278066.96</v>
      </c>
      <c r="AB4" s="79">
        <f>L4+P4+T4</f>
        <v>6994699722.96</v>
      </c>
      <c r="AC4" s="80"/>
    </row>
    <row r="5" spans="1:32" ht="16.5" thickTop="1" thickBot="1" x14ac:dyDescent="0.3">
      <c r="A5" s="81" t="s">
        <v>451</v>
      </c>
      <c r="B5" s="81" t="s">
        <v>34</v>
      </c>
      <c r="C5" s="81" t="s">
        <v>34</v>
      </c>
      <c r="D5" s="81"/>
      <c r="E5" s="81"/>
      <c r="F5" s="81"/>
      <c r="G5" s="81"/>
      <c r="H5" s="82" t="s">
        <v>453</v>
      </c>
      <c r="I5" s="83">
        <v>2166471791</v>
      </c>
      <c r="J5" s="83">
        <v>2086933042</v>
      </c>
      <c r="K5" s="83">
        <v>2086933042</v>
      </c>
      <c r="L5" s="142">
        <v>2075514509</v>
      </c>
      <c r="M5" s="84">
        <v>2813464000</v>
      </c>
      <c r="N5" s="84">
        <v>2758098522</v>
      </c>
      <c r="O5" s="84">
        <v>2758098522</v>
      </c>
      <c r="P5" s="84">
        <v>2746895129</v>
      </c>
      <c r="Q5" s="84"/>
      <c r="R5" s="84"/>
      <c r="S5" s="84"/>
      <c r="T5" s="84"/>
      <c r="U5" s="104">
        <v>446941199.52999997</v>
      </c>
      <c r="V5" s="153">
        <v>368531461.30000001</v>
      </c>
      <c r="W5" s="153">
        <v>331863594.30000001</v>
      </c>
      <c r="X5" s="153">
        <v>329459794.30000001</v>
      </c>
      <c r="Y5" s="79">
        <f>I5+M5+Q5</f>
        <v>4979935791</v>
      </c>
      <c r="Z5" s="79">
        <f>J5+N5+R5</f>
        <v>4845031564</v>
      </c>
      <c r="AA5" s="79">
        <f t="shared" ref="AA5:AA6" si="1">K5+O5+S5</f>
        <v>4845031564</v>
      </c>
      <c r="AB5" s="79">
        <f t="shared" ref="AB5:AB6" si="2">L5+P5+T5</f>
        <v>4822409638</v>
      </c>
      <c r="AC5" s="80"/>
    </row>
    <row r="6" spans="1:32" ht="16.5" thickTop="1" thickBot="1" x14ac:dyDescent="0.3">
      <c r="A6" s="85">
        <v>2</v>
      </c>
      <c r="B6" s="81" t="s">
        <v>34</v>
      </c>
      <c r="C6" s="81" t="s">
        <v>47</v>
      </c>
      <c r="D6" s="81"/>
      <c r="E6" s="81"/>
      <c r="F6" s="81"/>
      <c r="G6" s="81"/>
      <c r="H6" s="82" t="s">
        <v>454</v>
      </c>
      <c r="I6" s="84">
        <f t="shared" ref="I6:L6" si="3">+I7+I8</f>
        <v>1775648609</v>
      </c>
      <c r="J6" s="83">
        <f t="shared" si="3"/>
        <v>1640266222.0999999</v>
      </c>
      <c r="K6" s="83">
        <f t="shared" si="3"/>
        <v>1633656481.0999999</v>
      </c>
      <c r="L6" s="83">
        <f t="shared" si="3"/>
        <v>1596700063.0999999</v>
      </c>
      <c r="M6" s="84">
        <f t="shared" ref="M6:X6" si="4">+M7+M8</f>
        <v>0</v>
      </c>
      <c r="N6" s="84">
        <f t="shared" si="4"/>
        <v>0</v>
      </c>
      <c r="O6" s="84">
        <f t="shared" si="4"/>
        <v>0</v>
      </c>
      <c r="P6" s="84">
        <f t="shared" si="4"/>
        <v>0</v>
      </c>
      <c r="Q6" s="84">
        <f t="shared" si="4"/>
        <v>95898496</v>
      </c>
      <c r="R6" s="84">
        <f t="shared" si="4"/>
        <v>94332261</v>
      </c>
      <c r="S6" s="84">
        <f t="shared" si="4"/>
        <v>94332261</v>
      </c>
      <c r="T6" s="84">
        <f t="shared" si="4"/>
        <v>94332261</v>
      </c>
      <c r="U6" s="103">
        <f t="shared" si="4"/>
        <v>74008080.659999996</v>
      </c>
      <c r="V6" s="153">
        <f t="shared" si="4"/>
        <v>59008080.659999996</v>
      </c>
      <c r="W6" s="153">
        <f t="shared" si="4"/>
        <v>59008080.659999996</v>
      </c>
      <c r="X6" s="153">
        <f t="shared" si="4"/>
        <v>59008080.659999996</v>
      </c>
      <c r="Y6" s="79">
        <f>I6+M6+Q6</f>
        <v>1871547105</v>
      </c>
      <c r="Z6" s="79">
        <f>J6+N6+R6</f>
        <v>1734598483.0999999</v>
      </c>
      <c r="AA6" s="79">
        <f t="shared" si="1"/>
        <v>1727988742.0999999</v>
      </c>
      <c r="AB6" s="79">
        <f t="shared" si="2"/>
        <v>1691032324.0999999</v>
      </c>
      <c r="AC6" s="80"/>
    </row>
    <row r="7" spans="1:32" ht="16.5" thickTop="1" thickBot="1" x14ac:dyDescent="0.3">
      <c r="A7" s="86">
        <v>2</v>
      </c>
      <c r="B7" s="87" t="s">
        <v>34</v>
      </c>
      <c r="C7" s="87" t="s">
        <v>47</v>
      </c>
      <c r="D7" s="87" t="s">
        <v>34</v>
      </c>
      <c r="E7" s="88"/>
      <c r="F7" s="88"/>
      <c r="G7" s="88"/>
      <c r="H7" s="89" t="s">
        <v>455</v>
      </c>
      <c r="I7" s="90"/>
      <c r="J7" s="91"/>
      <c r="K7" s="91"/>
      <c r="L7" s="91"/>
      <c r="M7" s="91">
        <v>0</v>
      </c>
      <c r="N7" s="91"/>
      <c r="O7" s="91"/>
      <c r="P7" s="91"/>
      <c r="Q7" s="91"/>
      <c r="R7" s="91"/>
      <c r="S7" s="91"/>
      <c r="T7" s="91"/>
      <c r="U7" s="99"/>
      <c r="V7" s="154"/>
      <c r="W7" s="154"/>
      <c r="X7" s="154"/>
      <c r="Y7" s="91">
        <f t="shared" ref="Y7:AB21" si="5">+I7+M7+Q7+U7</f>
        <v>0</v>
      </c>
      <c r="Z7" s="91">
        <f t="shared" ref="Z7:AB19" si="6">+J7+N7+R7+V7</f>
        <v>0</v>
      </c>
      <c r="AA7" s="91">
        <f t="shared" si="6"/>
        <v>0</v>
      </c>
      <c r="AB7" s="91">
        <f t="shared" si="6"/>
        <v>0</v>
      </c>
      <c r="AC7" s="80"/>
    </row>
    <row r="8" spans="1:32" ht="16.5" thickTop="1" thickBot="1" x14ac:dyDescent="0.3">
      <c r="A8" s="86">
        <v>2</v>
      </c>
      <c r="B8" s="87" t="s">
        <v>34</v>
      </c>
      <c r="C8" s="87" t="s">
        <v>47</v>
      </c>
      <c r="D8" s="87" t="s">
        <v>34</v>
      </c>
      <c r="E8" s="88"/>
      <c r="F8" s="88"/>
      <c r="G8" s="88"/>
      <c r="H8" s="89" t="s">
        <v>456</v>
      </c>
      <c r="I8" s="90">
        <v>1775648609</v>
      </c>
      <c r="J8" s="90">
        <v>1640266222.0999999</v>
      </c>
      <c r="K8" s="90">
        <v>1633656481.0999999</v>
      </c>
      <c r="L8" s="90">
        <v>1596700063.0999999</v>
      </c>
      <c r="M8" s="91">
        <v>0</v>
      </c>
      <c r="N8" s="91">
        <v>0</v>
      </c>
      <c r="O8" s="91">
        <v>0</v>
      </c>
      <c r="P8" s="91">
        <v>0</v>
      </c>
      <c r="Q8" s="91">
        <f>94332261+1566235</f>
        <v>95898496</v>
      </c>
      <c r="R8" s="91">
        <v>94332261</v>
      </c>
      <c r="S8" s="91">
        <v>94332261</v>
      </c>
      <c r="T8" s="91">
        <v>94332261</v>
      </c>
      <c r="U8" s="98">
        <v>74008080.659999996</v>
      </c>
      <c r="V8" s="154">
        <v>59008080.659999996</v>
      </c>
      <c r="W8" s="154">
        <v>59008080.659999996</v>
      </c>
      <c r="X8" s="154">
        <v>59008080.659999996</v>
      </c>
      <c r="Y8" s="91">
        <f t="shared" si="5"/>
        <v>1945555185.6600001</v>
      </c>
      <c r="Z8" s="91">
        <f t="shared" si="6"/>
        <v>1793606563.76</v>
      </c>
      <c r="AA8" s="91">
        <f t="shared" si="6"/>
        <v>1786996822.76</v>
      </c>
      <c r="AB8" s="91">
        <f>+L8+P8+T8+X8</f>
        <v>1750040404.76</v>
      </c>
      <c r="AC8" s="80"/>
      <c r="AE8">
        <f>968209245+103500000+3000000+9000000+11883000+35325000+23016788+70000000+65000000+178130100+135518400+109312000+79341275+19339600+56012925+27700000+5247166+78842729+11682496+112217217+113232085</f>
        <v>2215510026</v>
      </c>
      <c r="AF8">
        <f>1462681000+38027797+60000000+20000000+20000000+80000000+70000000+180000000+70000000+108000000+54660200+108000000+160000000+45000000+25958000+35000000+35000000+156353000+1644264+10000000+90000000+30000000</f>
        <v>2860324261</v>
      </c>
    </row>
    <row r="9" spans="1:32" s="92" customFormat="1" ht="16.5" thickTop="1" thickBot="1" x14ac:dyDescent="0.3">
      <c r="A9" s="85">
        <v>2</v>
      </c>
      <c r="B9" s="81" t="s">
        <v>34</v>
      </c>
      <c r="C9" s="81" t="s">
        <v>62</v>
      </c>
      <c r="D9" s="81"/>
      <c r="E9" s="81"/>
      <c r="F9" s="81"/>
      <c r="G9" s="81"/>
      <c r="H9" s="82" t="s">
        <v>457</v>
      </c>
      <c r="I9" s="83">
        <f>+I10+I15+I21</f>
        <v>525000000</v>
      </c>
      <c r="J9" s="83">
        <f t="shared" ref="J9:X9" si="7">+J10+J15+J21</f>
        <v>399573961.86000001</v>
      </c>
      <c r="K9" s="83">
        <f t="shared" si="7"/>
        <v>399573961.86000001</v>
      </c>
      <c r="L9" s="83">
        <f t="shared" si="7"/>
        <v>399573961.86000001</v>
      </c>
      <c r="M9" s="84">
        <f t="shared" si="7"/>
        <v>0</v>
      </c>
      <c r="N9" s="84">
        <f t="shared" si="7"/>
        <v>0</v>
      </c>
      <c r="O9" s="84">
        <f t="shared" si="7"/>
        <v>0</v>
      </c>
      <c r="P9" s="84">
        <f t="shared" si="7"/>
        <v>0</v>
      </c>
      <c r="Q9" s="84">
        <f t="shared" si="7"/>
        <v>0</v>
      </c>
      <c r="R9" s="84">
        <f t="shared" si="7"/>
        <v>0</v>
      </c>
      <c r="S9" s="84">
        <f t="shared" si="7"/>
        <v>0</v>
      </c>
      <c r="T9" s="84">
        <f t="shared" si="7"/>
        <v>0</v>
      </c>
      <c r="U9" s="104">
        <f t="shared" si="7"/>
        <v>0</v>
      </c>
      <c r="V9" s="104">
        <f t="shared" si="7"/>
        <v>0</v>
      </c>
      <c r="W9" s="104">
        <f t="shared" si="7"/>
        <v>0</v>
      </c>
      <c r="X9" s="104">
        <f t="shared" si="7"/>
        <v>0</v>
      </c>
      <c r="Y9" s="84">
        <f t="shared" si="5"/>
        <v>525000000</v>
      </c>
      <c r="Z9" s="84">
        <f t="shared" si="6"/>
        <v>399573961.86000001</v>
      </c>
      <c r="AA9" s="84">
        <f t="shared" si="6"/>
        <v>399573961.86000001</v>
      </c>
      <c r="AB9" s="84">
        <f t="shared" si="6"/>
        <v>399573961.86000001</v>
      </c>
      <c r="AC9" s="80"/>
    </row>
    <row r="10" spans="1:32" s="92" customFormat="1" ht="16.5" thickTop="1" thickBot="1" x14ac:dyDescent="0.3">
      <c r="A10" s="93">
        <v>2</v>
      </c>
      <c r="B10" s="94" t="s">
        <v>34</v>
      </c>
      <c r="C10" s="94" t="s">
        <v>62</v>
      </c>
      <c r="D10" s="94" t="s">
        <v>34</v>
      </c>
      <c r="E10" s="94"/>
      <c r="F10" s="94"/>
      <c r="G10" s="94"/>
      <c r="H10" s="95" t="s">
        <v>458</v>
      </c>
      <c r="I10" s="96">
        <f>+I11+I15</f>
        <v>525000000</v>
      </c>
      <c r="J10" s="96">
        <f t="shared" ref="J10:X10" si="8">+J11+J15</f>
        <v>399573961.86000001</v>
      </c>
      <c r="K10" s="96">
        <f t="shared" si="8"/>
        <v>399573961.86000001</v>
      </c>
      <c r="L10" s="96">
        <f t="shared" si="8"/>
        <v>399573961.86000001</v>
      </c>
      <c r="M10" s="97">
        <f t="shared" si="8"/>
        <v>0</v>
      </c>
      <c r="N10" s="97">
        <f t="shared" si="8"/>
        <v>0</v>
      </c>
      <c r="O10" s="97">
        <f t="shared" si="8"/>
        <v>0</v>
      </c>
      <c r="P10" s="97">
        <f t="shared" si="8"/>
        <v>0</v>
      </c>
      <c r="Q10" s="97">
        <f t="shared" si="8"/>
        <v>0</v>
      </c>
      <c r="R10" s="97">
        <f t="shared" si="8"/>
        <v>0</v>
      </c>
      <c r="S10" s="97">
        <f t="shared" si="8"/>
        <v>0</v>
      </c>
      <c r="T10" s="97">
        <f t="shared" si="8"/>
        <v>0</v>
      </c>
      <c r="U10" s="104">
        <f t="shared" si="8"/>
        <v>0</v>
      </c>
      <c r="V10" s="104">
        <f t="shared" si="8"/>
        <v>0</v>
      </c>
      <c r="W10" s="104">
        <f t="shared" si="8"/>
        <v>0</v>
      </c>
      <c r="X10" s="104">
        <f t="shared" si="8"/>
        <v>0</v>
      </c>
      <c r="Y10" s="97">
        <f t="shared" si="5"/>
        <v>525000000</v>
      </c>
      <c r="Z10" s="97">
        <f t="shared" si="6"/>
        <v>399573961.86000001</v>
      </c>
      <c r="AA10" s="97">
        <f t="shared" si="6"/>
        <v>399573961.86000001</v>
      </c>
      <c r="AB10" s="97">
        <f t="shared" si="6"/>
        <v>399573961.86000001</v>
      </c>
      <c r="AC10" s="80"/>
    </row>
    <row r="11" spans="1:32" s="100" customFormat="1" ht="16.5" thickTop="1" thickBot="1" x14ac:dyDescent="0.3">
      <c r="A11" s="86"/>
      <c r="B11" s="87" t="s">
        <v>34</v>
      </c>
      <c r="C11" s="87" t="s">
        <v>62</v>
      </c>
      <c r="D11" s="87" t="s">
        <v>34</v>
      </c>
      <c r="E11" s="87" t="s">
        <v>34</v>
      </c>
      <c r="F11" s="87"/>
      <c r="G11" s="87"/>
      <c r="H11" s="89" t="s">
        <v>459</v>
      </c>
      <c r="I11" s="98">
        <f>+I12</f>
        <v>525000000</v>
      </c>
      <c r="J11" s="98">
        <f>+J12</f>
        <v>399573961.86000001</v>
      </c>
      <c r="K11" s="98">
        <f>+K12</f>
        <v>399573961.86000001</v>
      </c>
      <c r="L11" s="98">
        <f>+L12</f>
        <v>399573961.86000001</v>
      </c>
      <c r="M11" s="99">
        <f t="shared" ref="M11:X11" si="9">+M12</f>
        <v>0</v>
      </c>
      <c r="N11" s="99">
        <f t="shared" si="9"/>
        <v>0</v>
      </c>
      <c r="O11" s="99">
        <f t="shared" si="9"/>
        <v>0</v>
      </c>
      <c r="P11" s="99">
        <f t="shared" si="9"/>
        <v>0</v>
      </c>
      <c r="Q11" s="99">
        <f t="shared" si="9"/>
        <v>0</v>
      </c>
      <c r="R11" s="99">
        <f t="shared" si="9"/>
        <v>0</v>
      </c>
      <c r="S11" s="99">
        <f t="shared" si="9"/>
        <v>0</v>
      </c>
      <c r="T11" s="99">
        <f t="shared" si="9"/>
        <v>0</v>
      </c>
      <c r="U11" s="99">
        <f t="shared" si="9"/>
        <v>0</v>
      </c>
      <c r="V11" s="99">
        <f t="shared" si="9"/>
        <v>0</v>
      </c>
      <c r="W11" s="99">
        <f t="shared" si="9"/>
        <v>0</v>
      </c>
      <c r="X11" s="99">
        <f t="shared" si="9"/>
        <v>0</v>
      </c>
      <c r="Y11" s="99">
        <f t="shared" si="5"/>
        <v>525000000</v>
      </c>
      <c r="Z11" s="99">
        <f t="shared" si="6"/>
        <v>399573961.86000001</v>
      </c>
      <c r="AA11" s="99">
        <f t="shared" si="6"/>
        <v>399573961.86000001</v>
      </c>
      <c r="AB11" s="99">
        <f t="shared" si="6"/>
        <v>399573961.86000001</v>
      </c>
      <c r="AC11" s="80"/>
    </row>
    <row r="12" spans="1:32" ht="16.5" thickTop="1" thickBot="1" x14ac:dyDescent="0.3">
      <c r="A12" s="86">
        <v>2</v>
      </c>
      <c r="B12" s="87" t="s">
        <v>34</v>
      </c>
      <c r="C12" s="87" t="s">
        <v>62</v>
      </c>
      <c r="D12" s="87" t="s">
        <v>34</v>
      </c>
      <c r="E12" s="87" t="s">
        <v>34</v>
      </c>
      <c r="F12" s="87" t="s">
        <v>34</v>
      </c>
      <c r="G12" s="88"/>
      <c r="H12" s="89" t="s">
        <v>460</v>
      </c>
      <c r="I12" s="90">
        <v>525000000</v>
      </c>
      <c r="J12" s="90">
        <v>399573961.86000001</v>
      </c>
      <c r="K12" s="90">
        <v>399573961.86000001</v>
      </c>
      <c r="L12" s="90">
        <v>399573961.86000001</v>
      </c>
      <c r="M12" s="91">
        <f t="shared" ref="M12:X12" si="10">+M13+M14</f>
        <v>0</v>
      </c>
      <c r="N12" s="91">
        <f t="shared" si="10"/>
        <v>0</v>
      </c>
      <c r="O12" s="91">
        <f t="shared" si="10"/>
        <v>0</v>
      </c>
      <c r="P12" s="91">
        <f t="shared" si="10"/>
        <v>0</v>
      </c>
      <c r="Q12" s="91">
        <f t="shared" si="10"/>
        <v>0</v>
      </c>
      <c r="R12" s="91">
        <f t="shared" si="10"/>
        <v>0</v>
      </c>
      <c r="S12" s="91">
        <f t="shared" si="10"/>
        <v>0</v>
      </c>
      <c r="T12" s="91">
        <f t="shared" si="10"/>
        <v>0</v>
      </c>
      <c r="U12" s="99">
        <f t="shared" si="10"/>
        <v>0</v>
      </c>
      <c r="V12" s="99">
        <f t="shared" si="10"/>
        <v>0</v>
      </c>
      <c r="W12" s="99">
        <f t="shared" si="10"/>
        <v>0</v>
      </c>
      <c r="X12" s="99">
        <f t="shared" si="10"/>
        <v>0</v>
      </c>
      <c r="Y12" s="91">
        <f t="shared" si="5"/>
        <v>525000000</v>
      </c>
      <c r="Z12" s="91">
        <f t="shared" si="6"/>
        <v>399573961.86000001</v>
      </c>
      <c r="AA12" s="91">
        <f t="shared" si="6"/>
        <v>399573961.86000001</v>
      </c>
      <c r="AB12" s="91">
        <f t="shared" si="6"/>
        <v>399573961.86000001</v>
      </c>
      <c r="AC12" s="80"/>
    </row>
    <row r="13" spans="1:32" ht="16.5" thickTop="1" thickBot="1" x14ac:dyDescent="0.3">
      <c r="A13" s="86">
        <v>2</v>
      </c>
      <c r="B13" s="87" t="s">
        <v>34</v>
      </c>
      <c r="C13" s="87" t="s">
        <v>62</v>
      </c>
      <c r="D13" s="87" t="s">
        <v>34</v>
      </c>
      <c r="E13" s="87" t="s">
        <v>34</v>
      </c>
      <c r="F13" s="87" t="s">
        <v>34</v>
      </c>
      <c r="G13" s="87" t="s">
        <v>34</v>
      </c>
      <c r="H13" s="89" t="s">
        <v>461</v>
      </c>
      <c r="I13" s="90"/>
      <c r="J13" s="91"/>
      <c r="K13" s="91"/>
      <c r="L13" s="91"/>
      <c r="M13" s="91"/>
      <c r="N13" s="91"/>
      <c r="O13" s="91"/>
      <c r="P13" s="91"/>
      <c r="Q13" s="91"/>
      <c r="R13" s="91"/>
      <c r="S13" s="91"/>
      <c r="T13" s="91"/>
      <c r="U13" s="99"/>
      <c r="V13" s="99"/>
      <c r="W13" s="99"/>
      <c r="X13" s="99"/>
      <c r="Y13" s="91">
        <f t="shared" si="5"/>
        <v>0</v>
      </c>
      <c r="Z13" s="91">
        <f t="shared" si="6"/>
        <v>0</v>
      </c>
      <c r="AA13" s="91">
        <f t="shared" si="6"/>
        <v>0</v>
      </c>
      <c r="AB13" s="91">
        <f t="shared" si="6"/>
        <v>0</v>
      </c>
      <c r="AC13" s="80"/>
    </row>
    <row r="14" spans="1:32" ht="16.5" thickTop="1" thickBot="1" x14ac:dyDescent="0.3">
      <c r="A14" s="86">
        <v>2</v>
      </c>
      <c r="B14" s="87" t="s">
        <v>34</v>
      </c>
      <c r="C14" s="87" t="s">
        <v>62</v>
      </c>
      <c r="D14" s="87" t="s">
        <v>34</v>
      </c>
      <c r="E14" s="87" t="s">
        <v>34</v>
      </c>
      <c r="F14" s="87" t="s">
        <v>34</v>
      </c>
      <c r="G14" s="87" t="s">
        <v>47</v>
      </c>
      <c r="H14" s="89" t="s">
        <v>462</v>
      </c>
      <c r="I14" s="90"/>
      <c r="J14" s="91"/>
      <c r="K14" s="91"/>
      <c r="L14" s="91"/>
      <c r="M14" s="91"/>
      <c r="N14" s="91"/>
      <c r="O14" s="91"/>
      <c r="P14" s="91"/>
      <c r="Q14" s="91"/>
      <c r="R14" s="91"/>
      <c r="S14" s="91"/>
      <c r="T14" s="91"/>
      <c r="U14" s="99"/>
      <c r="V14" s="99"/>
      <c r="W14" s="99"/>
      <c r="X14" s="99"/>
      <c r="Y14" s="91">
        <f t="shared" si="5"/>
        <v>0</v>
      </c>
      <c r="Z14" s="91">
        <f t="shared" si="6"/>
        <v>0</v>
      </c>
      <c r="AA14" s="91">
        <f t="shared" si="6"/>
        <v>0</v>
      </c>
      <c r="AB14" s="91">
        <f t="shared" si="6"/>
        <v>0</v>
      </c>
      <c r="AC14" s="80"/>
    </row>
    <row r="15" spans="1:32" ht="16.5" thickTop="1" thickBot="1" x14ac:dyDescent="0.3">
      <c r="A15" s="86">
        <v>2</v>
      </c>
      <c r="B15" s="87" t="s">
        <v>34</v>
      </c>
      <c r="C15" s="87" t="s">
        <v>62</v>
      </c>
      <c r="D15" s="87" t="s">
        <v>34</v>
      </c>
      <c r="E15" s="87" t="s">
        <v>47</v>
      </c>
      <c r="F15" s="88"/>
      <c r="G15" s="88"/>
      <c r="H15" s="89" t="s">
        <v>463</v>
      </c>
      <c r="I15" s="90">
        <f>+I16</f>
        <v>0</v>
      </c>
      <c r="J15" s="91">
        <f t="shared" ref="J15:X15" si="11">+J16</f>
        <v>0</v>
      </c>
      <c r="K15" s="91">
        <f t="shared" si="11"/>
        <v>0</v>
      </c>
      <c r="L15" s="91">
        <f t="shared" si="11"/>
        <v>0</v>
      </c>
      <c r="M15" s="91">
        <f t="shared" si="11"/>
        <v>0</v>
      </c>
      <c r="N15" s="91">
        <f t="shared" si="11"/>
        <v>0</v>
      </c>
      <c r="O15" s="91">
        <f t="shared" si="11"/>
        <v>0</v>
      </c>
      <c r="P15" s="91">
        <f t="shared" si="11"/>
        <v>0</v>
      </c>
      <c r="Q15" s="91">
        <f t="shared" si="11"/>
        <v>0</v>
      </c>
      <c r="R15" s="91">
        <f t="shared" si="11"/>
        <v>0</v>
      </c>
      <c r="S15" s="91">
        <f t="shared" si="11"/>
        <v>0</v>
      </c>
      <c r="T15" s="91">
        <f t="shared" si="11"/>
        <v>0</v>
      </c>
      <c r="U15" s="99">
        <f t="shared" si="11"/>
        <v>0</v>
      </c>
      <c r="V15" s="99">
        <f t="shared" si="11"/>
        <v>0</v>
      </c>
      <c r="W15" s="99">
        <f t="shared" si="11"/>
        <v>0</v>
      </c>
      <c r="X15" s="99">
        <f t="shared" si="11"/>
        <v>0</v>
      </c>
      <c r="Y15" s="91">
        <f t="shared" si="5"/>
        <v>0</v>
      </c>
      <c r="Z15" s="91">
        <f t="shared" si="6"/>
        <v>0</v>
      </c>
      <c r="AA15" s="91">
        <f t="shared" si="6"/>
        <v>0</v>
      </c>
      <c r="AB15" s="91">
        <f t="shared" si="6"/>
        <v>0</v>
      </c>
      <c r="AC15" s="80"/>
    </row>
    <row r="16" spans="1:32" ht="16.5" thickTop="1" thickBot="1" x14ac:dyDescent="0.3">
      <c r="A16" s="86">
        <v>2</v>
      </c>
      <c r="B16" s="87" t="s">
        <v>34</v>
      </c>
      <c r="C16" s="87" t="s">
        <v>62</v>
      </c>
      <c r="D16" s="87" t="s">
        <v>34</v>
      </c>
      <c r="E16" s="87" t="s">
        <v>47</v>
      </c>
      <c r="F16" s="87" t="s">
        <v>34</v>
      </c>
      <c r="G16" s="87"/>
      <c r="H16" s="89" t="s">
        <v>464</v>
      </c>
      <c r="I16" s="90"/>
      <c r="J16" s="91"/>
      <c r="K16" s="91"/>
      <c r="L16" s="91"/>
      <c r="M16" s="91"/>
      <c r="N16" s="91"/>
      <c r="O16" s="91"/>
      <c r="P16" s="91"/>
      <c r="Q16" s="91"/>
      <c r="R16" s="91"/>
      <c r="S16" s="91"/>
      <c r="T16" s="91"/>
      <c r="U16" s="99"/>
      <c r="V16" s="99"/>
      <c r="W16" s="99"/>
      <c r="X16" s="99"/>
      <c r="Y16" s="91">
        <f t="shared" si="5"/>
        <v>0</v>
      </c>
      <c r="Z16" s="91">
        <f t="shared" si="6"/>
        <v>0</v>
      </c>
      <c r="AA16" s="91">
        <f t="shared" si="6"/>
        <v>0</v>
      </c>
      <c r="AB16" s="91">
        <f t="shared" si="6"/>
        <v>0</v>
      </c>
      <c r="AC16" s="80"/>
    </row>
    <row r="17" spans="1:29" s="92" customFormat="1" ht="16.5" thickTop="1" thickBot="1" x14ac:dyDescent="0.3">
      <c r="A17" s="93">
        <v>2</v>
      </c>
      <c r="B17" s="94" t="s">
        <v>34</v>
      </c>
      <c r="C17" s="94" t="s">
        <v>62</v>
      </c>
      <c r="D17" s="94" t="s">
        <v>47</v>
      </c>
      <c r="E17" s="94"/>
      <c r="F17" s="94"/>
      <c r="G17" s="94"/>
      <c r="H17" s="95" t="s">
        <v>465</v>
      </c>
      <c r="I17" s="96">
        <f>+I18</f>
        <v>0</v>
      </c>
      <c r="J17" s="97">
        <f t="shared" ref="J17:X17" si="12">+J18</f>
        <v>0</v>
      </c>
      <c r="K17" s="97">
        <f t="shared" si="12"/>
        <v>0</v>
      </c>
      <c r="L17" s="97">
        <f t="shared" si="12"/>
        <v>0</v>
      </c>
      <c r="M17" s="97">
        <f t="shared" si="12"/>
        <v>0</v>
      </c>
      <c r="N17" s="97">
        <f t="shared" si="12"/>
        <v>0</v>
      </c>
      <c r="O17" s="97">
        <f t="shared" si="12"/>
        <v>0</v>
      </c>
      <c r="P17" s="97">
        <f t="shared" si="12"/>
        <v>0</v>
      </c>
      <c r="Q17" s="97">
        <f t="shared" si="12"/>
        <v>0</v>
      </c>
      <c r="R17" s="97">
        <f t="shared" si="12"/>
        <v>0</v>
      </c>
      <c r="S17" s="97">
        <f t="shared" si="12"/>
        <v>0</v>
      </c>
      <c r="T17" s="97">
        <f t="shared" si="12"/>
        <v>0</v>
      </c>
      <c r="U17" s="104">
        <f t="shared" si="12"/>
        <v>0</v>
      </c>
      <c r="V17" s="104">
        <f t="shared" si="12"/>
        <v>0</v>
      </c>
      <c r="W17" s="104">
        <f t="shared" si="12"/>
        <v>0</v>
      </c>
      <c r="X17" s="104">
        <f t="shared" si="12"/>
        <v>0</v>
      </c>
      <c r="Y17" s="97">
        <f t="shared" si="5"/>
        <v>0</v>
      </c>
      <c r="Z17" s="97">
        <f t="shared" si="6"/>
        <v>0</v>
      </c>
      <c r="AA17" s="97">
        <f t="shared" si="6"/>
        <v>0</v>
      </c>
      <c r="AB17" s="97">
        <f t="shared" si="6"/>
        <v>0</v>
      </c>
      <c r="AC17" s="80"/>
    </row>
    <row r="18" spans="1:29" ht="16.5" thickTop="1" thickBot="1" x14ac:dyDescent="0.3">
      <c r="A18" s="86">
        <v>2</v>
      </c>
      <c r="B18" s="87" t="s">
        <v>34</v>
      </c>
      <c r="C18" s="87" t="s">
        <v>62</v>
      </c>
      <c r="D18" s="87" t="s">
        <v>47</v>
      </c>
      <c r="E18" s="87" t="s">
        <v>34</v>
      </c>
      <c r="F18" s="87"/>
      <c r="G18" s="87"/>
      <c r="H18" s="89" t="s">
        <v>466</v>
      </c>
      <c r="I18" s="90">
        <f>+I19+I20</f>
        <v>0</v>
      </c>
      <c r="J18" s="91">
        <f t="shared" ref="J18:X18" si="13">+J19+J20</f>
        <v>0</v>
      </c>
      <c r="K18" s="91">
        <f t="shared" si="13"/>
        <v>0</v>
      </c>
      <c r="L18" s="91">
        <f t="shared" si="13"/>
        <v>0</v>
      </c>
      <c r="M18" s="91">
        <f t="shared" si="13"/>
        <v>0</v>
      </c>
      <c r="N18" s="91">
        <f t="shared" si="13"/>
        <v>0</v>
      </c>
      <c r="O18" s="91">
        <f t="shared" si="13"/>
        <v>0</v>
      </c>
      <c r="P18" s="91">
        <f t="shared" si="13"/>
        <v>0</v>
      </c>
      <c r="Q18" s="91">
        <f t="shared" si="13"/>
        <v>0</v>
      </c>
      <c r="R18" s="91">
        <f t="shared" si="13"/>
        <v>0</v>
      </c>
      <c r="S18" s="91">
        <f t="shared" si="13"/>
        <v>0</v>
      </c>
      <c r="T18" s="91">
        <f t="shared" si="13"/>
        <v>0</v>
      </c>
      <c r="U18" s="99">
        <f t="shared" si="13"/>
        <v>0</v>
      </c>
      <c r="V18" s="99">
        <f t="shared" si="13"/>
        <v>0</v>
      </c>
      <c r="W18" s="99">
        <f t="shared" si="13"/>
        <v>0</v>
      </c>
      <c r="X18" s="99">
        <f t="shared" si="13"/>
        <v>0</v>
      </c>
      <c r="Y18" s="91">
        <f t="shared" si="5"/>
        <v>0</v>
      </c>
      <c r="Z18" s="91">
        <f t="shared" si="6"/>
        <v>0</v>
      </c>
      <c r="AA18" s="91">
        <f t="shared" si="6"/>
        <v>0</v>
      </c>
      <c r="AB18" s="91">
        <f t="shared" si="6"/>
        <v>0</v>
      </c>
      <c r="AC18" s="80"/>
    </row>
    <row r="19" spans="1:29" ht="16.5" thickTop="1" thickBot="1" x14ac:dyDescent="0.3">
      <c r="A19" s="86">
        <v>2</v>
      </c>
      <c r="B19" s="87" t="s">
        <v>34</v>
      </c>
      <c r="C19" s="87" t="s">
        <v>62</v>
      </c>
      <c r="D19" s="87" t="s">
        <v>47</v>
      </c>
      <c r="E19" s="87" t="s">
        <v>34</v>
      </c>
      <c r="F19" s="87" t="s">
        <v>34</v>
      </c>
      <c r="G19" s="87"/>
      <c r="H19" s="89" t="s">
        <v>467</v>
      </c>
      <c r="I19" s="90">
        <v>0</v>
      </c>
      <c r="J19" s="91"/>
      <c r="K19" s="91"/>
      <c r="L19" s="91"/>
      <c r="M19" s="91"/>
      <c r="N19" s="91"/>
      <c r="O19" s="91"/>
      <c r="P19" s="91"/>
      <c r="Q19" s="91"/>
      <c r="R19" s="91"/>
      <c r="S19" s="91"/>
      <c r="T19" s="91"/>
      <c r="U19" s="99"/>
      <c r="V19" s="99"/>
      <c r="W19" s="99"/>
      <c r="X19" s="99"/>
      <c r="Y19" s="91">
        <f t="shared" si="5"/>
        <v>0</v>
      </c>
      <c r="Z19" s="91">
        <f t="shared" si="6"/>
        <v>0</v>
      </c>
      <c r="AA19" s="91">
        <f t="shared" si="6"/>
        <v>0</v>
      </c>
      <c r="AB19" s="91">
        <f t="shared" si="6"/>
        <v>0</v>
      </c>
      <c r="AC19" s="80"/>
    </row>
    <row r="20" spans="1:29" ht="16.5" thickTop="1" thickBot="1" x14ac:dyDescent="0.3">
      <c r="A20" s="86">
        <v>2</v>
      </c>
      <c r="B20" s="87" t="s">
        <v>34</v>
      </c>
      <c r="C20" s="87" t="s">
        <v>62</v>
      </c>
      <c r="D20" s="87" t="s">
        <v>47</v>
      </c>
      <c r="E20" s="87" t="s">
        <v>34</v>
      </c>
      <c r="F20" s="87" t="s">
        <v>47</v>
      </c>
      <c r="G20" s="87"/>
      <c r="H20" s="89" t="s">
        <v>468</v>
      </c>
      <c r="I20" s="90">
        <v>0</v>
      </c>
      <c r="J20" s="91"/>
      <c r="K20" s="91"/>
      <c r="L20" s="91"/>
      <c r="M20" s="91"/>
      <c r="N20" s="91"/>
      <c r="O20" s="91"/>
      <c r="P20" s="91"/>
      <c r="Q20" s="91"/>
      <c r="R20" s="91"/>
      <c r="S20" s="91"/>
      <c r="T20" s="91"/>
      <c r="U20" s="99"/>
      <c r="V20" s="99"/>
      <c r="W20" s="99"/>
      <c r="X20" s="99"/>
      <c r="Y20" s="91">
        <f t="shared" si="5"/>
        <v>0</v>
      </c>
      <c r="Z20" s="91">
        <f t="shared" si="5"/>
        <v>0</v>
      </c>
      <c r="AA20" s="91">
        <f t="shared" si="5"/>
        <v>0</v>
      </c>
      <c r="AB20" s="91">
        <f t="shared" si="5"/>
        <v>0</v>
      </c>
      <c r="AC20" s="80"/>
    </row>
    <row r="21" spans="1:29" s="92" customFormat="1" ht="16.5" thickTop="1" thickBot="1" x14ac:dyDescent="0.3">
      <c r="A21" s="93">
        <v>2</v>
      </c>
      <c r="B21" s="94" t="s">
        <v>34</v>
      </c>
      <c r="C21" s="94" t="s">
        <v>62</v>
      </c>
      <c r="D21" s="94" t="s">
        <v>62</v>
      </c>
      <c r="E21" s="94"/>
      <c r="F21" s="94"/>
      <c r="G21" s="94"/>
      <c r="H21" s="95" t="s">
        <v>469</v>
      </c>
      <c r="I21" s="96">
        <f>+I22+I23</f>
        <v>0</v>
      </c>
      <c r="J21" s="97">
        <f t="shared" ref="J21:X21" si="14">+J22+J23</f>
        <v>0</v>
      </c>
      <c r="K21" s="97">
        <f t="shared" si="14"/>
        <v>0</v>
      </c>
      <c r="L21" s="97">
        <f t="shared" si="14"/>
        <v>0</v>
      </c>
      <c r="M21" s="97">
        <f t="shared" si="14"/>
        <v>0</v>
      </c>
      <c r="N21" s="97">
        <f t="shared" si="14"/>
        <v>0</v>
      </c>
      <c r="O21" s="97">
        <f t="shared" si="14"/>
        <v>0</v>
      </c>
      <c r="P21" s="97">
        <f t="shared" si="14"/>
        <v>0</v>
      </c>
      <c r="Q21" s="97">
        <f t="shared" si="14"/>
        <v>0</v>
      </c>
      <c r="R21" s="97">
        <f t="shared" si="14"/>
        <v>0</v>
      </c>
      <c r="S21" s="97">
        <f t="shared" si="14"/>
        <v>0</v>
      </c>
      <c r="T21" s="97">
        <f t="shared" si="14"/>
        <v>0</v>
      </c>
      <c r="U21" s="104">
        <f t="shared" si="14"/>
        <v>0</v>
      </c>
      <c r="V21" s="104">
        <f t="shared" si="14"/>
        <v>0</v>
      </c>
      <c r="W21" s="104">
        <f t="shared" si="14"/>
        <v>0</v>
      </c>
      <c r="X21" s="104">
        <f t="shared" si="14"/>
        <v>0</v>
      </c>
      <c r="Y21" s="97">
        <f t="shared" si="5"/>
        <v>0</v>
      </c>
      <c r="Z21" s="97">
        <f t="shared" si="5"/>
        <v>0</v>
      </c>
      <c r="AA21" s="97">
        <f t="shared" si="5"/>
        <v>0</v>
      </c>
      <c r="AB21" s="97">
        <f t="shared" si="5"/>
        <v>0</v>
      </c>
      <c r="AC21" s="80"/>
    </row>
    <row r="22" spans="1:29" ht="16.5" thickTop="1" thickBot="1" x14ac:dyDescent="0.3">
      <c r="A22" s="86">
        <v>2</v>
      </c>
      <c r="B22" s="87" t="s">
        <v>34</v>
      </c>
      <c r="C22" s="87" t="s">
        <v>62</v>
      </c>
      <c r="D22" s="87" t="s">
        <v>62</v>
      </c>
      <c r="E22" s="87" t="s">
        <v>34</v>
      </c>
      <c r="F22" s="87"/>
      <c r="G22" s="87"/>
      <c r="H22" s="89" t="s">
        <v>470</v>
      </c>
      <c r="I22" s="90"/>
      <c r="J22" s="91"/>
      <c r="K22" s="91"/>
      <c r="L22" s="91"/>
      <c r="M22" s="91"/>
      <c r="N22" s="91"/>
      <c r="O22" s="91"/>
      <c r="P22" s="91"/>
      <c r="Q22" s="91"/>
      <c r="R22" s="91"/>
      <c r="S22" s="91"/>
      <c r="T22" s="91"/>
      <c r="U22" s="99"/>
      <c r="V22" s="99"/>
      <c r="W22" s="99"/>
      <c r="X22" s="99"/>
      <c r="Y22" s="91">
        <f t="shared" ref="Y22:AB85" si="15">+I22+M22+Q22+U22</f>
        <v>0</v>
      </c>
      <c r="Z22" s="91">
        <f t="shared" si="15"/>
        <v>0</v>
      </c>
      <c r="AA22" s="91">
        <f t="shared" si="15"/>
        <v>0</v>
      </c>
      <c r="AB22" s="91">
        <f t="shared" si="15"/>
        <v>0</v>
      </c>
      <c r="AC22" s="80"/>
    </row>
    <row r="23" spans="1:29" ht="16.5" thickTop="1" thickBot="1" x14ac:dyDescent="0.3">
      <c r="A23" s="86">
        <v>2</v>
      </c>
      <c r="B23" s="87" t="s">
        <v>34</v>
      </c>
      <c r="C23" s="87" t="s">
        <v>62</v>
      </c>
      <c r="D23" s="87" t="s">
        <v>62</v>
      </c>
      <c r="E23" s="87" t="s">
        <v>47</v>
      </c>
      <c r="F23" s="87"/>
      <c r="G23" s="87"/>
      <c r="H23" s="89" t="s">
        <v>471</v>
      </c>
      <c r="I23" s="90">
        <v>0</v>
      </c>
      <c r="J23" s="91"/>
      <c r="K23" s="91"/>
      <c r="L23" s="91"/>
      <c r="M23" s="91"/>
      <c r="N23" s="91"/>
      <c r="O23" s="91"/>
      <c r="P23" s="91"/>
      <c r="Q23" s="91"/>
      <c r="R23" s="91"/>
      <c r="S23" s="91"/>
      <c r="T23" s="91"/>
      <c r="U23" s="99"/>
      <c r="V23" s="99"/>
      <c r="W23" s="99"/>
      <c r="X23" s="99"/>
      <c r="Y23" s="91">
        <f t="shared" si="15"/>
        <v>0</v>
      </c>
      <c r="Z23" s="91">
        <f t="shared" si="15"/>
        <v>0</v>
      </c>
      <c r="AA23" s="91">
        <f t="shared" si="15"/>
        <v>0</v>
      </c>
      <c r="AB23" s="91">
        <f t="shared" si="15"/>
        <v>0</v>
      </c>
      <c r="AC23" s="80"/>
    </row>
    <row r="24" spans="1:29" ht="16.5" thickTop="1" thickBot="1" x14ac:dyDescent="0.3">
      <c r="A24" s="85">
        <v>2</v>
      </c>
      <c r="B24" s="81" t="s">
        <v>34</v>
      </c>
      <c r="C24" s="81" t="s">
        <v>66</v>
      </c>
      <c r="D24" s="81"/>
      <c r="E24" s="81"/>
      <c r="F24" s="81"/>
      <c r="G24" s="81"/>
      <c r="H24" s="82" t="s">
        <v>472</v>
      </c>
      <c r="I24" s="83">
        <f>+I25+I29+I31+I33</f>
        <v>27879600</v>
      </c>
      <c r="J24" s="84">
        <f t="shared" ref="J24:X24" si="16">+J25+J29+J31+J33</f>
        <v>27879600</v>
      </c>
      <c r="K24" s="84">
        <f t="shared" si="16"/>
        <v>27879600</v>
      </c>
      <c r="L24" s="84">
        <f t="shared" si="16"/>
        <v>27879600</v>
      </c>
      <c r="M24" s="84">
        <f t="shared" si="16"/>
        <v>6582000</v>
      </c>
      <c r="N24" s="84">
        <f t="shared" si="16"/>
        <v>6582000</v>
      </c>
      <c r="O24" s="84">
        <f t="shared" si="16"/>
        <v>6582000</v>
      </c>
      <c r="P24" s="84">
        <f t="shared" si="16"/>
        <v>6582000</v>
      </c>
      <c r="Q24" s="84">
        <f t="shared" si="16"/>
        <v>77687600</v>
      </c>
      <c r="R24" s="84">
        <f t="shared" si="16"/>
        <v>47222199</v>
      </c>
      <c r="S24" s="84">
        <f t="shared" si="16"/>
        <v>47222199</v>
      </c>
      <c r="T24" s="84">
        <f t="shared" si="16"/>
        <v>47222199</v>
      </c>
      <c r="U24" s="104">
        <f t="shared" si="16"/>
        <v>0</v>
      </c>
      <c r="V24" s="104">
        <f t="shared" si="16"/>
        <v>0</v>
      </c>
      <c r="W24" s="104">
        <f t="shared" si="16"/>
        <v>0</v>
      </c>
      <c r="X24" s="104">
        <f t="shared" si="16"/>
        <v>0</v>
      </c>
      <c r="Y24" s="84">
        <f t="shared" si="15"/>
        <v>112149200</v>
      </c>
      <c r="Z24" s="84">
        <f t="shared" si="15"/>
        <v>81683799</v>
      </c>
      <c r="AA24" s="84">
        <f t="shared" si="15"/>
        <v>81683799</v>
      </c>
      <c r="AB24" s="84">
        <f t="shared" si="15"/>
        <v>81683799</v>
      </c>
      <c r="AC24" s="80"/>
    </row>
    <row r="25" spans="1:29" s="92" customFormat="1" ht="16.5" thickTop="1" thickBot="1" x14ac:dyDescent="0.3">
      <c r="A25" s="93">
        <v>2</v>
      </c>
      <c r="B25" s="94" t="s">
        <v>34</v>
      </c>
      <c r="C25" s="94" t="s">
        <v>66</v>
      </c>
      <c r="D25" s="94" t="s">
        <v>34</v>
      </c>
      <c r="E25" s="94"/>
      <c r="F25" s="94"/>
      <c r="G25" s="94"/>
      <c r="H25" s="95" t="s">
        <v>473</v>
      </c>
      <c r="I25" s="96">
        <f>+I26</f>
        <v>0</v>
      </c>
      <c r="J25" s="97">
        <f t="shared" ref="J25:X25" si="17">+J26</f>
        <v>0</v>
      </c>
      <c r="K25" s="97">
        <f t="shared" si="17"/>
        <v>0</v>
      </c>
      <c r="L25" s="97">
        <f t="shared" si="17"/>
        <v>0</v>
      </c>
      <c r="M25" s="97">
        <f t="shared" si="17"/>
        <v>0</v>
      </c>
      <c r="N25" s="97">
        <f t="shared" si="17"/>
        <v>0</v>
      </c>
      <c r="O25" s="97">
        <f t="shared" si="17"/>
        <v>0</v>
      </c>
      <c r="P25" s="97">
        <f t="shared" si="17"/>
        <v>0</v>
      </c>
      <c r="Q25" s="97">
        <f t="shared" si="17"/>
        <v>0</v>
      </c>
      <c r="R25" s="97">
        <f t="shared" si="17"/>
        <v>0</v>
      </c>
      <c r="S25" s="97">
        <f t="shared" si="17"/>
        <v>0</v>
      </c>
      <c r="T25" s="97">
        <f t="shared" si="17"/>
        <v>0</v>
      </c>
      <c r="U25" s="104">
        <f t="shared" si="17"/>
        <v>0</v>
      </c>
      <c r="V25" s="104">
        <f t="shared" si="17"/>
        <v>0</v>
      </c>
      <c r="W25" s="104">
        <f t="shared" si="17"/>
        <v>0</v>
      </c>
      <c r="X25" s="104">
        <f t="shared" si="17"/>
        <v>0</v>
      </c>
      <c r="Y25" s="97">
        <f t="shared" si="15"/>
        <v>0</v>
      </c>
      <c r="Z25" s="97">
        <f t="shared" si="15"/>
        <v>0</v>
      </c>
      <c r="AA25" s="97">
        <f t="shared" si="15"/>
        <v>0</v>
      </c>
      <c r="AB25" s="97">
        <f t="shared" si="15"/>
        <v>0</v>
      </c>
      <c r="AC25" s="80"/>
    </row>
    <row r="26" spans="1:29" ht="16.5" thickTop="1" thickBot="1" x14ac:dyDescent="0.3">
      <c r="A26" s="101">
        <v>2</v>
      </c>
      <c r="B26" s="88" t="s">
        <v>34</v>
      </c>
      <c r="C26" s="88" t="s">
        <v>66</v>
      </c>
      <c r="D26" s="88" t="s">
        <v>34</v>
      </c>
      <c r="E26" s="88" t="s">
        <v>34</v>
      </c>
      <c r="F26" s="88"/>
      <c r="G26" s="88"/>
      <c r="H26" s="102" t="s">
        <v>474</v>
      </c>
      <c r="I26" s="103">
        <f>+I27+I28</f>
        <v>0</v>
      </c>
      <c r="J26" s="104">
        <f t="shared" ref="J26:X26" si="18">+J27+J28</f>
        <v>0</v>
      </c>
      <c r="K26" s="104">
        <f t="shared" si="18"/>
        <v>0</v>
      </c>
      <c r="L26" s="104">
        <f t="shared" si="18"/>
        <v>0</v>
      </c>
      <c r="M26" s="104">
        <f t="shared" si="18"/>
        <v>0</v>
      </c>
      <c r="N26" s="104">
        <f t="shared" si="18"/>
        <v>0</v>
      </c>
      <c r="O26" s="104">
        <f t="shared" si="18"/>
        <v>0</v>
      </c>
      <c r="P26" s="104">
        <f t="shared" si="18"/>
        <v>0</v>
      </c>
      <c r="Q26" s="104">
        <f t="shared" si="18"/>
        <v>0</v>
      </c>
      <c r="R26" s="104">
        <f t="shared" si="18"/>
        <v>0</v>
      </c>
      <c r="S26" s="104">
        <f t="shared" si="18"/>
        <v>0</v>
      </c>
      <c r="T26" s="104">
        <f t="shared" si="18"/>
        <v>0</v>
      </c>
      <c r="U26" s="104">
        <f t="shared" si="18"/>
        <v>0</v>
      </c>
      <c r="V26" s="104">
        <f t="shared" si="18"/>
        <v>0</v>
      </c>
      <c r="W26" s="104">
        <f t="shared" si="18"/>
        <v>0</v>
      </c>
      <c r="X26" s="104">
        <f t="shared" si="18"/>
        <v>0</v>
      </c>
      <c r="Y26" s="104">
        <f t="shared" si="15"/>
        <v>0</v>
      </c>
      <c r="Z26" s="104">
        <f t="shared" si="15"/>
        <v>0</v>
      </c>
      <c r="AA26" s="104">
        <f t="shared" si="15"/>
        <v>0</v>
      </c>
      <c r="AB26" s="104">
        <f t="shared" si="15"/>
        <v>0</v>
      </c>
      <c r="AC26" s="80"/>
    </row>
    <row r="27" spans="1:29" s="100" customFormat="1" ht="16.5" thickTop="1" thickBot="1" x14ac:dyDescent="0.3">
      <c r="A27" s="86">
        <v>2</v>
      </c>
      <c r="B27" s="87" t="s">
        <v>34</v>
      </c>
      <c r="C27" s="87" t="s">
        <v>66</v>
      </c>
      <c r="D27" s="87" t="s">
        <v>34</v>
      </c>
      <c r="E27" s="87" t="s">
        <v>34</v>
      </c>
      <c r="F27" s="87" t="s">
        <v>34</v>
      </c>
      <c r="G27" s="87"/>
      <c r="H27" s="89" t="s">
        <v>475</v>
      </c>
      <c r="I27" s="98"/>
      <c r="J27" s="99"/>
      <c r="K27" s="99"/>
      <c r="L27" s="99"/>
      <c r="M27" s="99"/>
      <c r="N27" s="99"/>
      <c r="O27" s="99"/>
      <c r="P27" s="99"/>
      <c r="Q27" s="99"/>
      <c r="R27" s="99"/>
      <c r="S27" s="99"/>
      <c r="T27" s="99"/>
      <c r="U27" s="99"/>
      <c r="V27" s="99"/>
      <c r="W27" s="99"/>
      <c r="X27" s="99"/>
      <c r="Y27" s="99">
        <f t="shared" si="15"/>
        <v>0</v>
      </c>
      <c r="Z27" s="99">
        <f t="shared" si="15"/>
        <v>0</v>
      </c>
      <c r="AA27" s="99">
        <f t="shared" si="15"/>
        <v>0</v>
      </c>
      <c r="AB27" s="99">
        <f t="shared" si="15"/>
        <v>0</v>
      </c>
      <c r="AC27" s="80"/>
    </row>
    <row r="28" spans="1:29" s="100" customFormat="1" ht="16.5" thickTop="1" thickBot="1" x14ac:dyDescent="0.3">
      <c r="A28" s="86">
        <v>2</v>
      </c>
      <c r="B28" s="87" t="s">
        <v>34</v>
      </c>
      <c r="C28" s="87" t="s">
        <v>66</v>
      </c>
      <c r="D28" s="87" t="s">
        <v>34</v>
      </c>
      <c r="E28" s="87" t="s">
        <v>34</v>
      </c>
      <c r="F28" s="87" t="s">
        <v>47</v>
      </c>
      <c r="G28" s="87"/>
      <c r="H28" s="89" t="s">
        <v>476</v>
      </c>
      <c r="I28" s="98"/>
      <c r="J28" s="99"/>
      <c r="K28" s="99"/>
      <c r="L28" s="99"/>
      <c r="M28" s="99"/>
      <c r="N28" s="99"/>
      <c r="O28" s="99"/>
      <c r="P28" s="99"/>
      <c r="Q28" s="99"/>
      <c r="R28" s="99"/>
      <c r="S28" s="99"/>
      <c r="T28" s="99"/>
      <c r="U28" s="99"/>
      <c r="V28" s="99"/>
      <c r="W28" s="99"/>
      <c r="X28" s="99"/>
      <c r="Y28" s="99">
        <f t="shared" si="15"/>
        <v>0</v>
      </c>
      <c r="Z28" s="99">
        <f t="shared" si="15"/>
        <v>0</v>
      </c>
      <c r="AA28" s="99">
        <f t="shared" si="15"/>
        <v>0</v>
      </c>
      <c r="AB28" s="99">
        <f t="shared" si="15"/>
        <v>0</v>
      </c>
      <c r="AC28" s="80"/>
    </row>
    <row r="29" spans="1:29" s="92" customFormat="1" ht="16.5" thickTop="1" thickBot="1" x14ac:dyDescent="0.3">
      <c r="A29" s="93">
        <v>2</v>
      </c>
      <c r="B29" s="94" t="s">
        <v>34</v>
      </c>
      <c r="C29" s="94" t="s">
        <v>66</v>
      </c>
      <c r="D29" s="94" t="s">
        <v>47</v>
      </c>
      <c r="E29" s="94"/>
      <c r="F29" s="94"/>
      <c r="G29" s="94"/>
      <c r="H29" s="95" t="s">
        <v>477</v>
      </c>
      <c r="I29" s="96">
        <f>+I30</f>
        <v>0</v>
      </c>
      <c r="J29" s="97">
        <f t="shared" ref="J29:X29" si="19">+J30</f>
        <v>0</v>
      </c>
      <c r="K29" s="97">
        <f t="shared" si="19"/>
        <v>0</v>
      </c>
      <c r="L29" s="97">
        <f t="shared" si="19"/>
        <v>0</v>
      </c>
      <c r="M29" s="97">
        <f t="shared" si="19"/>
        <v>0</v>
      </c>
      <c r="N29" s="97">
        <f t="shared" si="19"/>
        <v>0</v>
      </c>
      <c r="O29" s="97">
        <f t="shared" si="19"/>
        <v>0</v>
      </c>
      <c r="P29" s="97">
        <f t="shared" si="19"/>
        <v>0</v>
      </c>
      <c r="Q29" s="97">
        <f t="shared" si="19"/>
        <v>0</v>
      </c>
      <c r="R29" s="97">
        <f t="shared" si="19"/>
        <v>0</v>
      </c>
      <c r="S29" s="97">
        <f t="shared" si="19"/>
        <v>0</v>
      </c>
      <c r="T29" s="97">
        <f t="shared" si="19"/>
        <v>0</v>
      </c>
      <c r="U29" s="104">
        <f t="shared" si="19"/>
        <v>0</v>
      </c>
      <c r="V29" s="104">
        <f t="shared" si="19"/>
        <v>0</v>
      </c>
      <c r="W29" s="104">
        <f t="shared" si="19"/>
        <v>0</v>
      </c>
      <c r="X29" s="104">
        <f t="shared" si="19"/>
        <v>0</v>
      </c>
      <c r="Y29" s="97">
        <f t="shared" si="15"/>
        <v>0</v>
      </c>
      <c r="Z29" s="97">
        <f t="shared" si="15"/>
        <v>0</v>
      </c>
      <c r="AA29" s="97">
        <f t="shared" si="15"/>
        <v>0</v>
      </c>
      <c r="AB29" s="97">
        <f t="shared" si="15"/>
        <v>0</v>
      </c>
      <c r="AC29" s="80"/>
    </row>
    <row r="30" spans="1:29" s="100" customFormat="1" ht="16.5" thickTop="1" thickBot="1" x14ac:dyDescent="0.3">
      <c r="A30" s="86">
        <v>2</v>
      </c>
      <c r="B30" s="87" t="s">
        <v>34</v>
      </c>
      <c r="C30" s="87" t="s">
        <v>66</v>
      </c>
      <c r="D30" s="87" t="s">
        <v>47</v>
      </c>
      <c r="E30" s="87" t="s">
        <v>34</v>
      </c>
      <c r="F30" s="87"/>
      <c r="G30" s="87"/>
      <c r="H30" s="89" t="s">
        <v>478</v>
      </c>
      <c r="I30" s="98"/>
      <c r="J30" s="99"/>
      <c r="K30" s="99"/>
      <c r="L30" s="99"/>
      <c r="M30" s="99"/>
      <c r="N30" s="99"/>
      <c r="O30" s="99"/>
      <c r="P30" s="99"/>
      <c r="Q30" s="99"/>
      <c r="R30" s="99"/>
      <c r="S30" s="99"/>
      <c r="T30" s="99"/>
      <c r="U30" s="99"/>
      <c r="V30" s="99"/>
      <c r="W30" s="99"/>
      <c r="X30" s="99"/>
      <c r="Y30" s="99">
        <f t="shared" si="15"/>
        <v>0</v>
      </c>
      <c r="Z30" s="99">
        <f t="shared" si="15"/>
        <v>0</v>
      </c>
      <c r="AA30" s="99">
        <f t="shared" si="15"/>
        <v>0</v>
      </c>
      <c r="AB30" s="99">
        <f t="shared" si="15"/>
        <v>0</v>
      </c>
      <c r="AC30" s="80"/>
    </row>
    <row r="31" spans="1:29" s="92" customFormat="1" ht="16.5" thickTop="1" thickBot="1" x14ac:dyDescent="0.3">
      <c r="A31" s="93">
        <v>2</v>
      </c>
      <c r="B31" s="94" t="s">
        <v>34</v>
      </c>
      <c r="C31" s="94" t="s">
        <v>66</v>
      </c>
      <c r="D31" s="94" t="s">
        <v>62</v>
      </c>
      <c r="E31" s="94"/>
      <c r="F31" s="94"/>
      <c r="G31" s="94"/>
      <c r="H31" s="95" t="s">
        <v>479</v>
      </c>
      <c r="I31" s="96">
        <f>+I32</f>
        <v>27879600</v>
      </c>
      <c r="J31" s="97">
        <f t="shared" ref="J31:X31" si="20">+J32</f>
        <v>27879600</v>
      </c>
      <c r="K31" s="97">
        <f t="shared" si="20"/>
        <v>27879600</v>
      </c>
      <c r="L31" s="97">
        <f t="shared" si="20"/>
        <v>27879600</v>
      </c>
      <c r="M31" s="97">
        <f t="shared" si="20"/>
        <v>6582000</v>
      </c>
      <c r="N31" s="97">
        <f t="shared" si="20"/>
        <v>6582000</v>
      </c>
      <c r="O31" s="97">
        <f t="shared" si="20"/>
        <v>6582000</v>
      </c>
      <c r="P31" s="97">
        <f t="shared" si="20"/>
        <v>6582000</v>
      </c>
      <c r="Q31" s="97">
        <f t="shared" si="20"/>
        <v>77687600</v>
      </c>
      <c r="R31" s="97">
        <f t="shared" si="20"/>
        <v>47222199</v>
      </c>
      <c r="S31" s="97">
        <f t="shared" si="20"/>
        <v>47222199</v>
      </c>
      <c r="T31" s="97">
        <f t="shared" si="20"/>
        <v>47222199</v>
      </c>
      <c r="U31" s="104">
        <f t="shared" si="20"/>
        <v>0</v>
      </c>
      <c r="V31" s="104">
        <f t="shared" si="20"/>
        <v>0</v>
      </c>
      <c r="W31" s="104">
        <f t="shared" si="20"/>
        <v>0</v>
      </c>
      <c r="X31" s="104">
        <f t="shared" si="20"/>
        <v>0</v>
      </c>
      <c r="Y31" s="97">
        <f t="shared" si="15"/>
        <v>112149200</v>
      </c>
      <c r="Z31" s="97">
        <f t="shared" si="15"/>
        <v>81683799</v>
      </c>
      <c r="AA31" s="97">
        <f t="shared" si="15"/>
        <v>81683799</v>
      </c>
      <c r="AB31" s="97">
        <f t="shared" si="15"/>
        <v>81683799</v>
      </c>
      <c r="AC31" s="80"/>
    </row>
    <row r="32" spans="1:29" s="100" customFormat="1" ht="16.5" thickTop="1" thickBot="1" x14ac:dyDescent="0.3">
      <c r="A32" s="86">
        <v>2</v>
      </c>
      <c r="B32" s="87" t="s">
        <v>34</v>
      </c>
      <c r="C32" s="87" t="s">
        <v>66</v>
      </c>
      <c r="D32" s="87" t="s">
        <v>62</v>
      </c>
      <c r="E32" s="87" t="s">
        <v>34</v>
      </c>
      <c r="F32" s="87"/>
      <c r="G32" s="87"/>
      <c r="H32" s="89" t="s">
        <v>480</v>
      </c>
      <c r="I32" s="90">
        <v>27879600</v>
      </c>
      <c r="J32" s="91">
        <v>27879600</v>
      </c>
      <c r="K32" s="91">
        <v>27879600</v>
      </c>
      <c r="L32" s="91">
        <v>27879600</v>
      </c>
      <c r="M32" s="91">
        <v>6582000</v>
      </c>
      <c r="N32" s="91">
        <v>6582000</v>
      </c>
      <c r="O32" s="91">
        <v>6582000</v>
      </c>
      <c r="P32" s="91">
        <v>6582000</v>
      </c>
      <c r="Q32" s="91">
        <v>77687600</v>
      </c>
      <c r="R32" s="91">
        <v>47222199</v>
      </c>
      <c r="S32" s="91">
        <v>47222199</v>
      </c>
      <c r="T32" s="91">
        <v>47222199</v>
      </c>
      <c r="U32" s="99"/>
      <c r="V32" s="99"/>
      <c r="W32" s="99"/>
      <c r="X32" s="99"/>
      <c r="Y32" s="91">
        <f t="shared" si="15"/>
        <v>112149200</v>
      </c>
      <c r="Z32" s="91">
        <f t="shared" si="15"/>
        <v>81683799</v>
      </c>
      <c r="AA32" s="91">
        <f t="shared" si="15"/>
        <v>81683799</v>
      </c>
      <c r="AB32" s="91">
        <f t="shared" si="15"/>
        <v>81683799</v>
      </c>
      <c r="AC32" s="80"/>
    </row>
    <row r="33" spans="1:29" ht="16.5" thickTop="1" thickBot="1" x14ac:dyDescent="0.3">
      <c r="A33" s="105">
        <v>2</v>
      </c>
      <c r="B33" s="106" t="s">
        <v>34</v>
      </c>
      <c r="C33" s="94" t="s">
        <v>66</v>
      </c>
      <c r="D33" s="94" t="s">
        <v>66</v>
      </c>
      <c r="E33" s="105"/>
      <c r="F33" s="105"/>
      <c r="G33" s="105"/>
      <c r="H33" s="95" t="s">
        <v>149</v>
      </c>
      <c r="I33" s="107">
        <f>+I34+I35+I36</f>
        <v>0</v>
      </c>
      <c r="J33" s="108">
        <f t="shared" ref="J33:X33" si="21">+J34+J35+J36</f>
        <v>0</v>
      </c>
      <c r="K33" s="108">
        <f t="shared" si="21"/>
        <v>0</v>
      </c>
      <c r="L33" s="108">
        <f t="shared" si="21"/>
        <v>0</v>
      </c>
      <c r="M33" s="108">
        <f t="shared" si="21"/>
        <v>0</v>
      </c>
      <c r="N33" s="108">
        <f t="shared" si="21"/>
        <v>0</v>
      </c>
      <c r="O33" s="108">
        <f t="shared" si="21"/>
        <v>0</v>
      </c>
      <c r="P33" s="108">
        <f t="shared" si="21"/>
        <v>0</v>
      </c>
      <c r="Q33" s="108">
        <f t="shared" si="21"/>
        <v>0</v>
      </c>
      <c r="R33" s="108">
        <f t="shared" si="21"/>
        <v>0</v>
      </c>
      <c r="S33" s="108">
        <f t="shared" si="21"/>
        <v>0</v>
      </c>
      <c r="T33" s="108">
        <f t="shared" si="21"/>
        <v>0</v>
      </c>
      <c r="U33" s="99">
        <f t="shared" si="21"/>
        <v>0</v>
      </c>
      <c r="V33" s="99">
        <f t="shared" si="21"/>
        <v>0</v>
      </c>
      <c r="W33" s="99">
        <f t="shared" si="21"/>
        <v>0</v>
      </c>
      <c r="X33" s="99">
        <f t="shared" si="21"/>
        <v>0</v>
      </c>
      <c r="Y33" s="108">
        <f t="shared" si="15"/>
        <v>0</v>
      </c>
      <c r="Z33" s="108">
        <f t="shared" si="15"/>
        <v>0</v>
      </c>
      <c r="AA33" s="108">
        <f t="shared" si="15"/>
        <v>0</v>
      </c>
      <c r="AB33" s="108">
        <f t="shared" si="15"/>
        <v>0</v>
      </c>
      <c r="AC33" s="80"/>
    </row>
    <row r="34" spans="1:29" s="100" customFormat="1" ht="16.5" thickTop="1" thickBot="1" x14ac:dyDescent="0.3">
      <c r="A34" s="86">
        <v>2</v>
      </c>
      <c r="B34" s="87" t="s">
        <v>34</v>
      </c>
      <c r="C34" s="87" t="s">
        <v>66</v>
      </c>
      <c r="D34" s="87" t="s">
        <v>66</v>
      </c>
      <c r="E34" s="87" t="s">
        <v>34</v>
      </c>
      <c r="F34" s="87"/>
      <c r="G34" s="87"/>
      <c r="H34" s="89" t="s">
        <v>481</v>
      </c>
      <c r="I34" s="90">
        <v>0</v>
      </c>
      <c r="J34" s="91">
        <v>0</v>
      </c>
      <c r="K34" s="91">
        <v>0</v>
      </c>
      <c r="L34" s="91">
        <v>0</v>
      </c>
      <c r="M34" s="91">
        <v>0</v>
      </c>
      <c r="N34" s="91">
        <v>0</v>
      </c>
      <c r="O34" s="91">
        <v>0</v>
      </c>
      <c r="P34" s="91">
        <v>0</v>
      </c>
      <c r="Q34" s="91">
        <v>0</v>
      </c>
      <c r="R34" s="91">
        <v>0</v>
      </c>
      <c r="S34" s="91">
        <v>0</v>
      </c>
      <c r="T34" s="91">
        <v>0</v>
      </c>
      <c r="U34" s="99">
        <v>0</v>
      </c>
      <c r="V34" s="99">
        <v>0</v>
      </c>
      <c r="W34" s="99">
        <v>0</v>
      </c>
      <c r="X34" s="99">
        <v>0</v>
      </c>
      <c r="Y34" s="91">
        <f t="shared" si="15"/>
        <v>0</v>
      </c>
      <c r="Z34" s="91">
        <f t="shared" si="15"/>
        <v>0</v>
      </c>
      <c r="AA34" s="91">
        <f t="shared" si="15"/>
        <v>0</v>
      </c>
      <c r="AB34" s="91">
        <f t="shared" si="15"/>
        <v>0</v>
      </c>
      <c r="AC34" s="80"/>
    </row>
    <row r="35" spans="1:29" s="100" customFormat="1" ht="16.5" thickTop="1" thickBot="1" x14ac:dyDescent="0.3">
      <c r="A35" s="86">
        <v>2</v>
      </c>
      <c r="B35" s="87" t="s">
        <v>34</v>
      </c>
      <c r="C35" s="87" t="s">
        <v>66</v>
      </c>
      <c r="D35" s="87" t="s">
        <v>66</v>
      </c>
      <c r="E35" s="87" t="s">
        <v>47</v>
      </c>
      <c r="F35" s="87"/>
      <c r="G35" s="87"/>
      <c r="H35" s="89" t="s">
        <v>482</v>
      </c>
      <c r="I35" s="90"/>
      <c r="J35" s="91"/>
      <c r="K35" s="91"/>
      <c r="L35" s="91"/>
      <c r="M35" s="91"/>
      <c r="N35" s="91"/>
      <c r="O35" s="91"/>
      <c r="P35" s="91"/>
      <c r="Q35" s="91"/>
      <c r="R35" s="91"/>
      <c r="S35" s="91"/>
      <c r="T35" s="91"/>
      <c r="U35" s="99"/>
      <c r="V35" s="99"/>
      <c r="W35" s="99"/>
      <c r="X35" s="99"/>
      <c r="Y35" s="91">
        <f t="shared" si="15"/>
        <v>0</v>
      </c>
      <c r="Z35" s="91">
        <f t="shared" si="15"/>
        <v>0</v>
      </c>
      <c r="AA35" s="91">
        <f t="shared" si="15"/>
        <v>0</v>
      </c>
      <c r="AB35" s="91">
        <f t="shared" si="15"/>
        <v>0</v>
      </c>
      <c r="AC35" s="80"/>
    </row>
    <row r="36" spans="1:29" s="100" customFormat="1" ht="16.5" thickTop="1" thickBot="1" x14ac:dyDescent="0.3">
      <c r="A36" s="86">
        <v>2</v>
      </c>
      <c r="B36" s="87" t="s">
        <v>34</v>
      </c>
      <c r="C36" s="87" t="s">
        <v>66</v>
      </c>
      <c r="D36" s="87" t="s">
        <v>66</v>
      </c>
      <c r="E36" s="87" t="s">
        <v>62</v>
      </c>
      <c r="F36" s="87"/>
      <c r="G36" s="87"/>
      <c r="H36" s="89" t="s">
        <v>160</v>
      </c>
      <c r="I36" s="90"/>
      <c r="J36" s="91"/>
      <c r="K36" s="91"/>
      <c r="L36" s="91"/>
      <c r="M36" s="91"/>
      <c r="N36" s="91"/>
      <c r="O36" s="91"/>
      <c r="P36" s="91"/>
      <c r="Q36" s="91"/>
      <c r="R36" s="91"/>
      <c r="S36" s="91"/>
      <c r="T36" s="91"/>
      <c r="U36" s="99"/>
      <c r="V36" s="99"/>
      <c r="W36" s="99"/>
      <c r="X36" s="99"/>
      <c r="Y36" s="91">
        <f t="shared" si="15"/>
        <v>0</v>
      </c>
      <c r="Z36" s="91">
        <f t="shared" si="15"/>
        <v>0</v>
      </c>
      <c r="AA36" s="91">
        <f t="shared" si="15"/>
        <v>0</v>
      </c>
      <c r="AB36" s="91">
        <f t="shared" si="15"/>
        <v>0</v>
      </c>
      <c r="AC36" s="80"/>
    </row>
    <row r="37" spans="1:29" ht="16.5" thickTop="1" thickBot="1" x14ac:dyDescent="0.3">
      <c r="A37" s="85">
        <v>2</v>
      </c>
      <c r="B37" s="81" t="s">
        <v>47</v>
      </c>
      <c r="C37" s="81"/>
      <c r="D37" s="81"/>
      <c r="E37" s="81"/>
      <c r="F37" s="81"/>
      <c r="G37" s="81"/>
      <c r="H37" s="82" t="s">
        <v>483</v>
      </c>
      <c r="I37" s="109">
        <f>+I38+I42</f>
        <v>0</v>
      </c>
      <c r="J37" s="110">
        <f t="shared" ref="J37:X37" si="22">+J38+J42</f>
        <v>0</v>
      </c>
      <c r="K37" s="110">
        <f t="shared" si="22"/>
        <v>0</v>
      </c>
      <c r="L37" s="110">
        <f t="shared" si="22"/>
        <v>0</v>
      </c>
      <c r="M37" s="110">
        <f t="shared" si="22"/>
        <v>0</v>
      </c>
      <c r="N37" s="110">
        <f t="shared" si="22"/>
        <v>0</v>
      </c>
      <c r="O37" s="110">
        <f t="shared" si="22"/>
        <v>0</v>
      </c>
      <c r="P37" s="110">
        <f t="shared" si="22"/>
        <v>0</v>
      </c>
      <c r="Q37" s="110">
        <f t="shared" si="22"/>
        <v>0</v>
      </c>
      <c r="R37" s="110">
        <f t="shared" si="22"/>
        <v>0</v>
      </c>
      <c r="S37" s="110">
        <f t="shared" si="22"/>
        <v>0</v>
      </c>
      <c r="T37" s="110">
        <f t="shared" si="22"/>
        <v>0</v>
      </c>
      <c r="U37" s="155">
        <f t="shared" si="22"/>
        <v>0</v>
      </c>
      <c r="V37" s="155">
        <f t="shared" si="22"/>
        <v>0</v>
      </c>
      <c r="W37" s="155">
        <f t="shared" si="22"/>
        <v>0</v>
      </c>
      <c r="X37" s="155">
        <f t="shared" si="22"/>
        <v>0</v>
      </c>
      <c r="Y37" s="110">
        <f t="shared" si="15"/>
        <v>0</v>
      </c>
      <c r="Z37" s="110">
        <f t="shared" si="15"/>
        <v>0</v>
      </c>
      <c r="AA37" s="110">
        <f t="shared" si="15"/>
        <v>0</v>
      </c>
      <c r="AB37" s="110">
        <f t="shared" si="15"/>
        <v>0</v>
      </c>
      <c r="AC37" s="80"/>
    </row>
    <row r="38" spans="1:29" ht="16.5" thickTop="1" thickBot="1" x14ac:dyDescent="0.3">
      <c r="A38" s="105">
        <v>2</v>
      </c>
      <c r="B38" s="106" t="s">
        <v>47</v>
      </c>
      <c r="C38" s="94" t="s">
        <v>34</v>
      </c>
      <c r="D38" s="93"/>
      <c r="E38" s="94"/>
      <c r="F38" s="94"/>
      <c r="G38" s="94"/>
      <c r="H38" s="95" t="s">
        <v>484</v>
      </c>
      <c r="I38" s="111">
        <f>+I39+I40+I41</f>
        <v>0</v>
      </c>
      <c r="J38" s="112">
        <f t="shared" ref="J38:X38" si="23">+J39+J40+J41</f>
        <v>0</v>
      </c>
      <c r="K38" s="112">
        <f t="shared" si="23"/>
        <v>0</v>
      </c>
      <c r="L38" s="112">
        <f t="shared" si="23"/>
        <v>0</v>
      </c>
      <c r="M38" s="112">
        <f t="shared" si="23"/>
        <v>0</v>
      </c>
      <c r="N38" s="112">
        <f t="shared" si="23"/>
        <v>0</v>
      </c>
      <c r="O38" s="112">
        <f t="shared" si="23"/>
        <v>0</v>
      </c>
      <c r="P38" s="112">
        <f t="shared" si="23"/>
        <v>0</v>
      </c>
      <c r="Q38" s="112">
        <f t="shared" si="23"/>
        <v>0</v>
      </c>
      <c r="R38" s="112">
        <f t="shared" si="23"/>
        <v>0</v>
      </c>
      <c r="S38" s="112">
        <f t="shared" si="23"/>
        <v>0</v>
      </c>
      <c r="T38" s="112">
        <f t="shared" si="23"/>
        <v>0</v>
      </c>
      <c r="U38" s="155">
        <f t="shared" si="23"/>
        <v>0</v>
      </c>
      <c r="V38" s="155">
        <f t="shared" si="23"/>
        <v>0</v>
      </c>
      <c r="W38" s="155">
        <f t="shared" si="23"/>
        <v>0</v>
      </c>
      <c r="X38" s="155">
        <f t="shared" si="23"/>
        <v>0</v>
      </c>
      <c r="Y38" s="112">
        <f t="shared" si="15"/>
        <v>0</v>
      </c>
      <c r="Z38" s="112">
        <f t="shared" si="15"/>
        <v>0</v>
      </c>
      <c r="AA38" s="112">
        <f t="shared" si="15"/>
        <v>0</v>
      </c>
      <c r="AB38" s="112">
        <f t="shared" si="15"/>
        <v>0</v>
      </c>
      <c r="AC38" s="80"/>
    </row>
    <row r="39" spans="1:29" ht="16.5" thickTop="1" thickBot="1" x14ac:dyDescent="0.3">
      <c r="A39" s="86">
        <v>2</v>
      </c>
      <c r="B39" s="87" t="s">
        <v>47</v>
      </c>
      <c r="C39" s="87" t="s">
        <v>34</v>
      </c>
      <c r="D39" s="88" t="s">
        <v>34</v>
      </c>
      <c r="E39" s="86"/>
      <c r="F39" s="86"/>
      <c r="G39" s="86"/>
      <c r="H39" s="89" t="s">
        <v>484</v>
      </c>
      <c r="I39" s="113"/>
      <c r="J39" s="114"/>
      <c r="K39" s="114"/>
      <c r="L39" s="114"/>
      <c r="M39" s="114"/>
      <c r="N39" s="114"/>
      <c r="O39" s="114"/>
      <c r="P39" s="114"/>
      <c r="Q39" s="114"/>
      <c r="R39" s="114"/>
      <c r="S39" s="114"/>
      <c r="T39" s="114"/>
      <c r="U39" s="156"/>
      <c r="V39" s="156"/>
      <c r="W39" s="156"/>
      <c r="X39" s="156"/>
      <c r="Y39" s="114">
        <f t="shared" si="15"/>
        <v>0</v>
      </c>
      <c r="Z39" s="114">
        <f t="shared" si="15"/>
        <v>0</v>
      </c>
      <c r="AA39" s="114">
        <f t="shared" si="15"/>
        <v>0</v>
      </c>
      <c r="AB39" s="114">
        <f t="shared" si="15"/>
        <v>0</v>
      </c>
      <c r="AC39" s="80"/>
    </row>
    <row r="40" spans="1:29" ht="16.5" thickTop="1" thickBot="1" x14ac:dyDescent="0.3">
      <c r="A40" s="86">
        <v>2</v>
      </c>
      <c r="B40" s="87" t="s">
        <v>47</v>
      </c>
      <c r="C40" s="87" t="s">
        <v>34</v>
      </c>
      <c r="D40" s="88" t="s">
        <v>47</v>
      </c>
      <c r="E40" s="86"/>
      <c r="F40" s="86"/>
      <c r="G40" s="86"/>
      <c r="H40" s="89" t="s">
        <v>485</v>
      </c>
      <c r="I40" s="113"/>
      <c r="J40" s="114"/>
      <c r="K40" s="114"/>
      <c r="L40" s="114"/>
      <c r="M40" s="114"/>
      <c r="N40" s="114"/>
      <c r="O40" s="114"/>
      <c r="P40" s="114"/>
      <c r="Q40" s="114"/>
      <c r="R40" s="114"/>
      <c r="S40" s="114"/>
      <c r="T40" s="114"/>
      <c r="U40" s="156"/>
      <c r="V40" s="156"/>
      <c r="W40" s="156"/>
      <c r="X40" s="156"/>
      <c r="Y40" s="114">
        <f t="shared" si="15"/>
        <v>0</v>
      </c>
      <c r="Z40" s="114">
        <f t="shared" si="15"/>
        <v>0</v>
      </c>
      <c r="AA40" s="114">
        <f t="shared" si="15"/>
        <v>0</v>
      </c>
      <c r="AB40" s="114">
        <f t="shared" si="15"/>
        <v>0</v>
      </c>
      <c r="AC40" s="80"/>
    </row>
    <row r="41" spans="1:29" ht="16.5" thickTop="1" thickBot="1" x14ac:dyDescent="0.3">
      <c r="A41" s="86">
        <v>2</v>
      </c>
      <c r="B41" s="87" t="s">
        <v>47</v>
      </c>
      <c r="C41" s="87" t="s">
        <v>34</v>
      </c>
      <c r="D41" s="88" t="s">
        <v>62</v>
      </c>
      <c r="E41" s="86"/>
      <c r="F41" s="86"/>
      <c r="G41" s="86"/>
      <c r="H41" s="89" t="s">
        <v>470</v>
      </c>
      <c r="I41" s="113"/>
      <c r="J41" s="114"/>
      <c r="K41" s="114"/>
      <c r="L41" s="114"/>
      <c r="M41" s="114"/>
      <c r="N41" s="114"/>
      <c r="O41" s="114"/>
      <c r="P41" s="114"/>
      <c r="Q41" s="114"/>
      <c r="R41" s="114"/>
      <c r="S41" s="114"/>
      <c r="T41" s="114"/>
      <c r="U41" s="156"/>
      <c r="V41" s="156"/>
      <c r="W41" s="156"/>
      <c r="X41" s="156"/>
      <c r="Y41" s="114">
        <f t="shared" si="15"/>
        <v>0</v>
      </c>
      <c r="Z41" s="114">
        <f t="shared" si="15"/>
        <v>0</v>
      </c>
      <c r="AA41" s="114">
        <f t="shared" si="15"/>
        <v>0</v>
      </c>
      <c r="AB41" s="114">
        <f t="shared" si="15"/>
        <v>0</v>
      </c>
      <c r="AC41" s="80"/>
    </row>
    <row r="42" spans="1:29" ht="16.5" thickTop="1" thickBot="1" x14ac:dyDescent="0.3">
      <c r="A42" s="105">
        <v>2</v>
      </c>
      <c r="B42" s="106" t="s">
        <v>47</v>
      </c>
      <c r="C42" s="94" t="s">
        <v>47</v>
      </c>
      <c r="D42" s="93"/>
      <c r="E42" s="94"/>
      <c r="F42" s="94"/>
      <c r="G42" s="94"/>
      <c r="H42" s="95" t="s">
        <v>486</v>
      </c>
      <c r="I42" s="111">
        <f>+I43+I44+I45+I46</f>
        <v>0</v>
      </c>
      <c r="J42" s="112">
        <f t="shared" ref="J42:X42" si="24">+J43+J44+J45+J46</f>
        <v>0</v>
      </c>
      <c r="K42" s="112">
        <f t="shared" si="24"/>
        <v>0</v>
      </c>
      <c r="L42" s="112">
        <f t="shared" si="24"/>
        <v>0</v>
      </c>
      <c r="M42" s="112">
        <f t="shared" si="24"/>
        <v>0</v>
      </c>
      <c r="N42" s="112">
        <f t="shared" si="24"/>
        <v>0</v>
      </c>
      <c r="O42" s="112">
        <f t="shared" si="24"/>
        <v>0</v>
      </c>
      <c r="P42" s="112">
        <f t="shared" si="24"/>
        <v>0</v>
      </c>
      <c r="Q42" s="112">
        <f t="shared" si="24"/>
        <v>0</v>
      </c>
      <c r="R42" s="112">
        <f t="shared" si="24"/>
        <v>0</v>
      </c>
      <c r="S42" s="112">
        <f t="shared" si="24"/>
        <v>0</v>
      </c>
      <c r="T42" s="112">
        <f t="shared" si="24"/>
        <v>0</v>
      </c>
      <c r="U42" s="155">
        <f t="shared" si="24"/>
        <v>0</v>
      </c>
      <c r="V42" s="155">
        <f t="shared" si="24"/>
        <v>0</v>
      </c>
      <c r="W42" s="155">
        <f t="shared" si="24"/>
        <v>0</v>
      </c>
      <c r="X42" s="155">
        <f t="shared" si="24"/>
        <v>0</v>
      </c>
      <c r="Y42" s="112">
        <f t="shared" si="15"/>
        <v>0</v>
      </c>
      <c r="Z42" s="112">
        <f t="shared" si="15"/>
        <v>0</v>
      </c>
      <c r="AA42" s="112">
        <f t="shared" si="15"/>
        <v>0</v>
      </c>
      <c r="AB42" s="112">
        <f t="shared" si="15"/>
        <v>0</v>
      </c>
      <c r="AC42" s="80"/>
    </row>
    <row r="43" spans="1:29" ht="16.5" thickTop="1" thickBot="1" x14ac:dyDescent="0.3">
      <c r="A43" s="86">
        <v>2</v>
      </c>
      <c r="B43" s="87" t="s">
        <v>47</v>
      </c>
      <c r="C43" s="87" t="s">
        <v>47</v>
      </c>
      <c r="D43" s="87" t="s">
        <v>34</v>
      </c>
      <c r="E43" s="86"/>
      <c r="F43" s="86"/>
      <c r="G43" s="86"/>
      <c r="H43" s="89" t="s">
        <v>486</v>
      </c>
      <c r="I43" s="90"/>
      <c r="J43" s="91"/>
      <c r="K43" s="91"/>
      <c r="L43" s="91"/>
      <c r="M43" s="91"/>
      <c r="N43" s="91"/>
      <c r="O43" s="91"/>
      <c r="P43" s="91"/>
      <c r="Q43" s="91"/>
      <c r="R43" s="91"/>
      <c r="S43" s="91"/>
      <c r="T43" s="91"/>
      <c r="U43" s="99"/>
      <c r="V43" s="99"/>
      <c r="W43" s="99"/>
      <c r="X43" s="99"/>
      <c r="Y43" s="91">
        <f t="shared" si="15"/>
        <v>0</v>
      </c>
      <c r="Z43" s="91">
        <f t="shared" si="15"/>
        <v>0</v>
      </c>
      <c r="AA43" s="91">
        <f t="shared" si="15"/>
        <v>0</v>
      </c>
      <c r="AB43" s="91">
        <f t="shared" si="15"/>
        <v>0</v>
      </c>
      <c r="AC43" s="80"/>
    </row>
    <row r="44" spans="1:29" ht="16.5" thickTop="1" thickBot="1" x14ac:dyDescent="0.3">
      <c r="A44" s="86">
        <v>2</v>
      </c>
      <c r="B44" s="87" t="s">
        <v>47</v>
      </c>
      <c r="C44" s="87" t="s">
        <v>47</v>
      </c>
      <c r="D44" s="87" t="s">
        <v>47</v>
      </c>
      <c r="E44" s="86"/>
      <c r="F44" s="86"/>
      <c r="G44" s="86"/>
      <c r="H44" s="89" t="s">
        <v>487</v>
      </c>
      <c r="I44" s="90"/>
      <c r="J44" s="91"/>
      <c r="K44" s="91"/>
      <c r="L44" s="91"/>
      <c r="M44" s="91"/>
      <c r="N44" s="91"/>
      <c r="O44" s="91"/>
      <c r="P44" s="91"/>
      <c r="Q44" s="91"/>
      <c r="R44" s="91"/>
      <c r="S44" s="91"/>
      <c r="T44" s="91"/>
      <c r="U44" s="99"/>
      <c r="V44" s="99"/>
      <c r="W44" s="99"/>
      <c r="X44" s="99"/>
      <c r="Y44" s="91">
        <f t="shared" si="15"/>
        <v>0</v>
      </c>
      <c r="Z44" s="91">
        <f t="shared" si="15"/>
        <v>0</v>
      </c>
      <c r="AA44" s="91">
        <f t="shared" si="15"/>
        <v>0</v>
      </c>
      <c r="AB44" s="91">
        <f t="shared" si="15"/>
        <v>0</v>
      </c>
      <c r="AC44" s="80"/>
    </row>
    <row r="45" spans="1:29" ht="16.5" thickTop="1" thickBot="1" x14ac:dyDescent="0.3">
      <c r="A45" s="86">
        <v>2</v>
      </c>
      <c r="B45" s="87" t="s">
        <v>47</v>
      </c>
      <c r="C45" s="87" t="s">
        <v>47</v>
      </c>
      <c r="D45" s="87" t="s">
        <v>62</v>
      </c>
      <c r="E45" s="86"/>
      <c r="F45" s="86"/>
      <c r="G45" s="86"/>
      <c r="H45" s="89" t="s">
        <v>470</v>
      </c>
      <c r="I45" s="90"/>
      <c r="J45" s="91"/>
      <c r="K45" s="91"/>
      <c r="L45" s="91"/>
      <c r="M45" s="91"/>
      <c r="N45" s="91"/>
      <c r="O45" s="91"/>
      <c r="P45" s="91"/>
      <c r="Q45" s="91"/>
      <c r="R45" s="91"/>
      <c r="S45" s="91"/>
      <c r="T45" s="91"/>
      <c r="U45" s="99"/>
      <c r="V45" s="99"/>
      <c r="W45" s="99"/>
      <c r="X45" s="99"/>
      <c r="Y45" s="91">
        <f t="shared" si="15"/>
        <v>0</v>
      </c>
      <c r="Z45" s="91">
        <f t="shared" si="15"/>
        <v>0</v>
      </c>
      <c r="AA45" s="91">
        <f t="shared" si="15"/>
        <v>0</v>
      </c>
      <c r="AB45" s="91">
        <f t="shared" si="15"/>
        <v>0</v>
      </c>
      <c r="AC45" s="80"/>
    </row>
    <row r="46" spans="1:29" ht="16.5" thickTop="1" thickBot="1" x14ac:dyDescent="0.3">
      <c r="A46" s="86">
        <v>2</v>
      </c>
      <c r="B46" s="87" t="s">
        <v>47</v>
      </c>
      <c r="C46" s="87" t="s">
        <v>47</v>
      </c>
      <c r="D46" s="87" t="s">
        <v>66</v>
      </c>
      <c r="E46" s="86"/>
      <c r="F46" s="86"/>
      <c r="G46" s="86"/>
      <c r="H46" s="89" t="s">
        <v>488</v>
      </c>
      <c r="I46" s="98"/>
      <c r="J46" s="99"/>
      <c r="K46" s="99"/>
      <c r="L46" s="99"/>
      <c r="M46" s="99"/>
      <c r="N46" s="99"/>
      <c r="O46" s="99"/>
      <c r="P46" s="99"/>
      <c r="Q46" s="99"/>
      <c r="R46" s="99"/>
      <c r="S46" s="99"/>
      <c r="T46" s="99"/>
      <c r="U46" s="99"/>
      <c r="V46" s="99"/>
      <c r="W46" s="99"/>
      <c r="X46" s="99"/>
      <c r="Y46" s="99">
        <f t="shared" si="15"/>
        <v>0</v>
      </c>
      <c r="Z46" s="99">
        <f t="shared" si="15"/>
        <v>0</v>
      </c>
      <c r="AA46" s="99">
        <f t="shared" si="15"/>
        <v>0</v>
      </c>
      <c r="AB46" s="99">
        <f t="shared" si="15"/>
        <v>0</v>
      </c>
      <c r="AC46" s="80"/>
    </row>
    <row r="47" spans="1:29" ht="16.5" thickTop="1" thickBot="1" x14ac:dyDescent="0.3">
      <c r="A47" s="76">
        <v>2</v>
      </c>
      <c r="B47" s="76" t="s">
        <v>62</v>
      </c>
      <c r="C47" s="76"/>
      <c r="D47" s="76"/>
      <c r="E47" s="76"/>
      <c r="F47" s="76"/>
      <c r="G47" s="76"/>
      <c r="H47" s="77" t="s">
        <v>489</v>
      </c>
      <c r="I47" s="78">
        <f>+I48+I77+I86+I91+I108+I117+I130+I139+I156+I161+I170+I187+I196+I217+I226+I247+I268+I281+I290+I303</f>
        <v>21816050000</v>
      </c>
      <c r="J47" s="78">
        <f t="shared" ref="J47:L47" si="25">+J48+J77+J86+J91+J108+J117+J130+J139+J156+J161+J170+J187+J196+J217+J226+J247+J268+J281+J290+J303</f>
        <v>11169986538.629999</v>
      </c>
      <c r="K47" s="78">
        <f t="shared" si="25"/>
        <v>8164980786.6300001</v>
      </c>
      <c r="L47" s="78">
        <f t="shared" si="25"/>
        <v>6987707644.3699999</v>
      </c>
      <c r="M47" s="78">
        <f t="shared" ref="M47:T47" si="26">+M48+M77</f>
        <v>0</v>
      </c>
      <c r="N47" s="78">
        <f t="shared" si="26"/>
        <v>0</v>
      </c>
      <c r="O47" s="78">
        <f t="shared" si="26"/>
        <v>0</v>
      </c>
      <c r="P47" s="78">
        <f t="shared" si="26"/>
        <v>0</v>
      </c>
      <c r="Q47" s="78">
        <f>+Q48+Q77+Q86+Q91+Q108+Q117+Q130+Q139+Q156+Q161+Q170+Q187+Q196+Q217+Q226+Q247+Q268+Q281+Q290+Q303</f>
        <v>1272124308</v>
      </c>
      <c r="R47" s="78">
        <f t="shared" ref="R47" si="27">+R48+R77+R86+R91+R108+R117+R130+R139+R156+R161+R170+R187+R196+R217+R226+R247+R268+R281+R290+R303</f>
        <v>1271944233</v>
      </c>
      <c r="S47" s="78">
        <f t="shared" si="26"/>
        <v>0</v>
      </c>
      <c r="T47" s="78">
        <f t="shared" si="26"/>
        <v>0</v>
      </c>
      <c r="U47" s="103">
        <f>U316+U325+U334+U347+U352+U361</f>
        <v>8510676741.2700005</v>
      </c>
      <c r="V47" s="103">
        <f t="shared" ref="V47:X47" si="28">V316+V325+V334+V347+V352+V361</f>
        <v>8135948575.2800007</v>
      </c>
      <c r="W47" s="103">
        <f t="shared" si="28"/>
        <v>7702898628.7800007</v>
      </c>
      <c r="X47" s="103">
        <f t="shared" si="28"/>
        <v>7702898628.7800007</v>
      </c>
      <c r="Y47" s="115">
        <f>+I47+M47+Q47+U47</f>
        <v>31598851049.27</v>
      </c>
      <c r="Z47" s="115">
        <f t="shared" si="15"/>
        <v>20577879346.91</v>
      </c>
      <c r="AA47" s="115">
        <f t="shared" si="15"/>
        <v>15867879415.41</v>
      </c>
      <c r="AB47" s="115">
        <f t="shared" si="15"/>
        <v>14690606273.150002</v>
      </c>
      <c r="AC47" s="80"/>
    </row>
    <row r="48" spans="1:29" ht="16.5" thickTop="1" thickBot="1" x14ac:dyDescent="0.3">
      <c r="A48" s="86"/>
      <c r="B48" s="88"/>
      <c r="C48" s="88"/>
      <c r="D48" s="88"/>
      <c r="E48" s="86"/>
      <c r="F48" s="86"/>
      <c r="G48" s="86"/>
      <c r="H48" s="102" t="s">
        <v>491</v>
      </c>
      <c r="I48" s="83">
        <f>+I49+I53+I57+I61+I65+I69+I73</f>
        <v>534258749</v>
      </c>
      <c r="J48" s="83">
        <f>+J49+J53+J57+J61+J65+J69+J73</f>
        <v>530279082</v>
      </c>
      <c r="K48" s="83">
        <f t="shared" ref="K48:L48" si="29">+K49+K53+K57+K61+K65+K69+K73</f>
        <v>530279082</v>
      </c>
      <c r="L48" s="83">
        <f t="shared" si="29"/>
        <v>520076346</v>
      </c>
      <c r="M48" s="117">
        <f t="shared" ref="M48:X48" si="30">+M49+M53</f>
        <v>0</v>
      </c>
      <c r="N48" s="117">
        <f t="shared" si="30"/>
        <v>0</v>
      </c>
      <c r="O48" s="117">
        <f t="shared" si="30"/>
        <v>0</v>
      </c>
      <c r="P48" s="117">
        <f t="shared" si="30"/>
        <v>0</v>
      </c>
      <c r="Q48" s="117">
        <f t="shared" si="30"/>
        <v>0</v>
      </c>
      <c r="R48" s="117">
        <f t="shared" si="30"/>
        <v>0</v>
      </c>
      <c r="S48" s="117">
        <f t="shared" si="30"/>
        <v>0</v>
      </c>
      <c r="T48" s="117">
        <f t="shared" si="30"/>
        <v>0</v>
      </c>
      <c r="U48" s="98">
        <f t="shared" si="30"/>
        <v>0</v>
      </c>
      <c r="V48" s="98">
        <f t="shared" si="30"/>
        <v>0</v>
      </c>
      <c r="W48" s="98">
        <f t="shared" si="30"/>
        <v>0</v>
      </c>
      <c r="X48" s="98">
        <f t="shared" si="30"/>
        <v>0</v>
      </c>
      <c r="Y48" s="118">
        <f t="shared" si="15"/>
        <v>534258749</v>
      </c>
      <c r="Z48" s="118">
        <f t="shared" si="15"/>
        <v>530279082</v>
      </c>
      <c r="AA48" s="118">
        <f t="shared" si="15"/>
        <v>530279082</v>
      </c>
      <c r="AB48" s="118">
        <f t="shared" si="15"/>
        <v>520076346</v>
      </c>
      <c r="AC48" s="80"/>
    </row>
    <row r="49" spans="1:29" ht="15.75" customHeight="1" thickTop="1" thickBot="1" x14ac:dyDescent="0.3">
      <c r="A49" s="86"/>
      <c r="B49" s="86"/>
      <c r="C49" s="86"/>
      <c r="D49" s="86"/>
      <c r="E49" s="86"/>
      <c r="F49" s="86"/>
      <c r="G49" s="86"/>
      <c r="H49" s="120" t="s">
        <v>492</v>
      </c>
      <c r="I49" s="107">
        <v>244986883</v>
      </c>
      <c r="J49" s="107">
        <v>243266550</v>
      </c>
      <c r="K49" s="107">
        <v>243266550</v>
      </c>
      <c r="L49" s="107">
        <v>235992550</v>
      </c>
      <c r="M49" s="107">
        <f t="shared" ref="M49:X51" si="31">+M50</f>
        <v>0</v>
      </c>
      <c r="N49" s="107">
        <f t="shared" si="31"/>
        <v>0</v>
      </c>
      <c r="O49" s="107">
        <f t="shared" si="31"/>
        <v>0</v>
      </c>
      <c r="P49" s="107">
        <f t="shared" si="31"/>
        <v>0</v>
      </c>
      <c r="Q49" s="107">
        <f t="shared" si="31"/>
        <v>0</v>
      </c>
      <c r="R49" s="107">
        <f t="shared" si="31"/>
        <v>0</v>
      </c>
      <c r="S49" s="107">
        <f t="shared" si="31"/>
        <v>0</v>
      </c>
      <c r="T49" s="107">
        <f t="shared" si="31"/>
        <v>0</v>
      </c>
      <c r="U49" s="98">
        <f t="shared" si="31"/>
        <v>0</v>
      </c>
      <c r="V49" s="98">
        <f t="shared" si="31"/>
        <v>0</v>
      </c>
      <c r="W49" s="98">
        <f t="shared" si="31"/>
        <v>0</v>
      </c>
      <c r="X49" s="98">
        <f t="shared" si="31"/>
        <v>0</v>
      </c>
      <c r="Y49" s="108">
        <f t="shared" si="15"/>
        <v>244986883</v>
      </c>
      <c r="Z49" s="108">
        <f t="shared" si="15"/>
        <v>243266550</v>
      </c>
      <c r="AA49" s="108">
        <f t="shared" si="15"/>
        <v>243266550</v>
      </c>
      <c r="AB49" s="108">
        <f t="shared" si="15"/>
        <v>235992550</v>
      </c>
      <c r="AC49" s="80"/>
    </row>
    <row r="50" spans="1:29" ht="15.75" customHeight="1" thickTop="1" thickBot="1" x14ac:dyDescent="0.3">
      <c r="A50" s="86"/>
      <c r="B50" s="86"/>
      <c r="C50" s="86"/>
      <c r="D50" s="86"/>
      <c r="E50" s="86"/>
      <c r="F50" s="86"/>
      <c r="G50" s="86"/>
      <c r="H50" s="120" t="s">
        <v>493</v>
      </c>
      <c r="I50" s="107">
        <v>244986883</v>
      </c>
      <c r="J50" s="107">
        <v>243266550</v>
      </c>
      <c r="K50" s="107">
        <v>243266550</v>
      </c>
      <c r="L50" s="107">
        <v>235992550</v>
      </c>
      <c r="M50" s="107">
        <f t="shared" si="31"/>
        <v>0</v>
      </c>
      <c r="N50" s="107">
        <f t="shared" si="31"/>
        <v>0</v>
      </c>
      <c r="O50" s="107">
        <f t="shared" si="31"/>
        <v>0</v>
      </c>
      <c r="P50" s="107">
        <f t="shared" si="31"/>
        <v>0</v>
      </c>
      <c r="Q50" s="107">
        <f t="shared" si="31"/>
        <v>0</v>
      </c>
      <c r="R50" s="107">
        <f t="shared" si="31"/>
        <v>0</v>
      </c>
      <c r="S50" s="107">
        <f t="shared" si="31"/>
        <v>0</v>
      </c>
      <c r="T50" s="107">
        <f t="shared" si="31"/>
        <v>0</v>
      </c>
      <c r="U50" s="98">
        <f t="shared" si="31"/>
        <v>0</v>
      </c>
      <c r="V50" s="98">
        <f t="shared" si="31"/>
        <v>0</v>
      </c>
      <c r="W50" s="98">
        <f t="shared" si="31"/>
        <v>0</v>
      </c>
      <c r="X50" s="98">
        <f t="shared" si="31"/>
        <v>0</v>
      </c>
      <c r="Y50" s="108">
        <f t="shared" si="15"/>
        <v>244986883</v>
      </c>
      <c r="Z50" s="108">
        <f t="shared" si="15"/>
        <v>243266550</v>
      </c>
      <c r="AA50" s="108">
        <f t="shared" si="15"/>
        <v>243266550</v>
      </c>
      <c r="AB50" s="108">
        <f t="shared" si="15"/>
        <v>235992550</v>
      </c>
      <c r="AC50" s="80"/>
    </row>
    <row r="51" spans="1:29" ht="15.75" customHeight="1" thickTop="1" thickBot="1" x14ac:dyDescent="0.3">
      <c r="A51" s="86"/>
      <c r="B51" s="86"/>
      <c r="C51" s="86"/>
      <c r="D51" s="86"/>
      <c r="E51" s="87"/>
      <c r="F51" s="87"/>
      <c r="G51" s="86"/>
      <c r="H51" s="120" t="s">
        <v>494</v>
      </c>
      <c r="I51" s="107">
        <v>244986883</v>
      </c>
      <c r="J51" s="107">
        <v>243266550</v>
      </c>
      <c r="K51" s="107">
        <v>243266550</v>
      </c>
      <c r="L51" s="107">
        <v>235992550</v>
      </c>
      <c r="M51" s="90">
        <f t="shared" si="31"/>
        <v>0</v>
      </c>
      <c r="N51" s="90">
        <f t="shared" si="31"/>
        <v>0</v>
      </c>
      <c r="O51" s="90">
        <f t="shared" si="31"/>
        <v>0</v>
      </c>
      <c r="P51" s="90">
        <f t="shared" si="31"/>
        <v>0</v>
      </c>
      <c r="Q51" s="90">
        <f t="shared" si="31"/>
        <v>0</v>
      </c>
      <c r="R51" s="90">
        <f t="shared" si="31"/>
        <v>0</v>
      </c>
      <c r="S51" s="90">
        <f t="shared" si="31"/>
        <v>0</v>
      </c>
      <c r="T51" s="90">
        <f t="shared" si="31"/>
        <v>0</v>
      </c>
      <c r="U51" s="98">
        <f t="shared" si="31"/>
        <v>0</v>
      </c>
      <c r="V51" s="98">
        <f t="shared" si="31"/>
        <v>0</v>
      </c>
      <c r="W51" s="98">
        <f t="shared" si="31"/>
        <v>0</v>
      </c>
      <c r="X51" s="98">
        <f t="shared" si="31"/>
        <v>0</v>
      </c>
      <c r="Y51" s="91">
        <f t="shared" si="15"/>
        <v>244986883</v>
      </c>
      <c r="Z51" s="91">
        <f t="shared" si="15"/>
        <v>243266550</v>
      </c>
      <c r="AA51" s="91">
        <f t="shared" si="15"/>
        <v>243266550</v>
      </c>
      <c r="AB51" s="91">
        <f t="shared" si="15"/>
        <v>235992550</v>
      </c>
      <c r="AC51" s="80"/>
    </row>
    <row r="52" spans="1:29" ht="15.75" customHeight="1" thickTop="1" thickBot="1" x14ac:dyDescent="0.3">
      <c r="A52" s="86"/>
      <c r="B52" s="86"/>
      <c r="C52" s="86"/>
      <c r="D52" s="86"/>
      <c r="E52" s="87"/>
      <c r="F52" s="87"/>
      <c r="G52" s="87"/>
      <c r="H52" s="120" t="s">
        <v>495</v>
      </c>
      <c r="I52" s="107">
        <v>244986883</v>
      </c>
      <c r="J52" s="107">
        <v>243266550</v>
      </c>
      <c r="K52" s="107">
        <v>243266550</v>
      </c>
      <c r="L52" s="107">
        <v>235992550</v>
      </c>
      <c r="M52" s="90"/>
      <c r="N52" s="90"/>
      <c r="O52" s="90"/>
      <c r="P52" s="90"/>
      <c r="Q52" s="90"/>
      <c r="R52" s="90"/>
      <c r="S52" s="90"/>
      <c r="T52" s="90"/>
      <c r="U52" s="98"/>
      <c r="V52" s="98"/>
      <c r="W52" s="98"/>
      <c r="X52" s="98"/>
      <c r="Y52" s="91">
        <f t="shared" si="15"/>
        <v>244986883</v>
      </c>
      <c r="Z52" s="91">
        <f t="shared" si="15"/>
        <v>243266550</v>
      </c>
      <c r="AA52" s="91">
        <f t="shared" si="15"/>
        <v>243266550</v>
      </c>
      <c r="AB52" s="91">
        <f t="shared" si="15"/>
        <v>235992550</v>
      </c>
      <c r="AC52" s="80"/>
    </row>
    <row r="53" spans="1:29" ht="15.75" customHeight="1" thickTop="1" thickBot="1" x14ac:dyDescent="0.3">
      <c r="A53" s="86"/>
      <c r="B53" s="86"/>
      <c r="C53" s="86"/>
      <c r="D53" s="86"/>
      <c r="E53" s="86"/>
      <c r="F53" s="86"/>
      <c r="G53" s="86"/>
      <c r="H53" s="120" t="s">
        <v>496</v>
      </c>
      <c r="I53" s="107">
        <v>20000000</v>
      </c>
      <c r="J53" s="107">
        <v>20000000</v>
      </c>
      <c r="K53" s="107">
        <v>20000000</v>
      </c>
      <c r="L53" s="107">
        <v>20000000</v>
      </c>
      <c r="M53" s="107">
        <f t="shared" ref="M53:X75" si="32">+M54</f>
        <v>0</v>
      </c>
      <c r="N53" s="107">
        <f t="shared" si="32"/>
        <v>0</v>
      </c>
      <c r="O53" s="107">
        <f t="shared" si="32"/>
        <v>0</v>
      </c>
      <c r="P53" s="107">
        <f t="shared" si="32"/>
        <v>0</v>
      </c>
      <c r="Q53" s="107">
        <f t="shared" si="32"/>
        <v>0</v>
      </c>
      <c r="R53" s="107">
        <f t="shared" si="32"/>
        <v>0</v>
      </c>
      <c r="S53" s="107">
        <f t="shared" si="32"/>
        <v>0</v>
      </c>
      <c r="T53" s="107">
        <f t="shared" si="32"/>
        <v>0</v>
      </c>
      <c r="U53" s="98">
        <f t="shared" si="32"/>
        <v>0</v>
      </c>
      <c r="V53" s="98">
        <f t="shared" si="32"/>
        <v>0</v>
      </c>
      <c r="W53" s="98">
        <f t="shared" si="32"/>
        <v>0</v>
      </c>
      <c r="X53" s="98">
        <f t="shared" si="32"/>
        <v>0</v>
      </c>
      <c r="Y53" s="108">
        <f t="shared" si="15"/>
        <v>20000000</v>
      </c>
      <c r="Z53" s="108">
        <f t="shared" si="15"/>
        <v>20000000</v>
      </c>
      <c r="AA53" s="108">
        <f t="shared" si="15"/>
        <v>20000000</v>
      </c>
      <c r="AB53" s="108">
        <f t="shared" si="15"/>
        <v>20000000</v>
      </c>
      <c r="AC53" s="80"/>
    </row>
    <row r="54" spans="1:29" ht="15.75" customHeight="1" thickTop="1" thickBot="1" x14ac:dyDescent="0.3">
      <c r="A54" s="86"/>
      <c r="B54" s="86"/>
      <c r="C54" s="86"/>
      <c r="D54" s="86"/>
      <c r="E54" s="86"/>
      <c r="F54" s="86"/>
      <c r="G54" s="86"/>
      <c r="H54" s="120" t="s">
        <v>493</v>
      </c>
      <c r="I54" s="107">
        <v>20000000</v>
      </c>
      <c r="J54" s="107">
        <v>20000000</v>
      </c>
      <c r="K54" s="107">
        <v>20000000</v>
      </c>
      <c r="L54" s="107">
        <v>20000000</v>
      </c>
      <c r="M54" s="107">
        <f t="shared" ref="M54:X54" si="33">+M75</f>
        <v>0</v>
      </c>
      <c r="N54" s="107">
        <f t="shared" si="33"/>
        <v>0</v>
      </c>
      <c r="O54" s="107">
        <f t="shared" si="33"/>
        <v>0</v>
      </c>
      <c r="P54" s="107">
        <f t="shared" si="33"/>
        <v>0</v>
      </c>
      <c r="Q54" s="107">
        <f t="shared" si="33"/>
        <v>0</v>
      </c>
      <c r="R54" s="107">
        <f t="shared" si="33"/>
        <v>0</v>
      </c>
      <c r="S54" s="107">
        <f t="shared" si="33"/>
        <v>0</v>
      </c>
      <c r="T54" s="107">
        <f t="shared" si="33"/>
        <v>0</v>
      </c>
      <c r="U54" s="98">
        <f t="shared" si="33"/>
        <v>0</v>
      </c>
      <c r="V54" s="98">
        <f t="shared" si="33"/>
        <v>0</v>
      </c>
      <c r="W54" s="98">
        <f t="shared" si="33"/>
        <v>0</v>
      </c>
      <c r="X54" s="98">
        <f t="shared" si="33"/>
        <v>0</v>
      </c>
      <c r="Y54" s="108">
        <f t="shared" si="15"/>
        <v>20000000</v>
      </c>
      <c r="Z54" s="108">
        <f t="shared" si="15"/>
        <v>20000000</v>
      </c>
      <c r="AA54" s="108">
        <f t="shared" si="15"/>
        <v>20000000</v>
      </c>
      <c r="AB54" s="108">
        <f t="shared" si="15"/>
        <v>20000000</v>
      </c>
      <c r="AC54" s="80"/>
    </row>
    <row r="55" spans="1:29" ht="15.75" customHeight="1" thickTop="1" thickBot="1" x14ac:dyDescent="0.3">
      <c r="A55" s="86"/>
      <c r="B55" s="86"/>
      <c r="C55" s="86"/>
      <c r="D55" s="86"/>
      <c r="E55" s="86"/>
      <c r="F55" s="86"/>
      <c r="G55" s="86"/>
      <c r="H55" s="120" t="s">
        <v>494</v>
      </c>
      <c r="I55" s="107">
        <v>20000000</v>
      </c>
      <c r="J55" s="107">
        <v>20000000</v>
      </c>
      <c r="K55" s="107">
        <v>20000000</v>
      </c>
      <c r="L55" s="107">
        <v>20000000</v>
      </c>
      <c r="M55" s="98"/>
      <c r="N55" s="98"/>
      <c r="O55" s="98"/>
      <c r="P55" s="98"/>
      <c r="Q55" s="98"/>
      <c r="R55" s="98"/>
      <c r="S55" s="98"/>
      <c r="T55" s="98"/>
      <c r="U55" s="98"/>
      <c r="V55" s="98"/>
      <c r="W55" s="98"/>
      <c r="X55" s="98"/>
      <c r="Y55" s="108">
        <f t="shared" si="15"/>
        <v>20000000</v>
      </c>
      <c r="Z55" s="108">
        <f t="shared" si="15"/>
        <v>20000000</v>
      </c>
      <c r="AA55" s="108">
        <f t="shared" si="15"/>
        <v>20000000</v>
      </c>
      <c r="AB55" s="108">
        <f t="shared" si="15"/>
        <v>20000000</v>
      </c>
      <c r="AC55" s="80"/>
    </row>
    <row r="56" spans="1:29" ht="15.75" customHeight="1" thickTop="1" thickBot="1" x14ac:dyDescent="0.3">
      <c r="A56" s="86"/>
      <c r="B56" s="86"/>
      <c r="C56" s="86"/>
      <c r="D56" s="86"/>
      <c r="E56" s="86"/>
      <c r="F56" s="86"/>
      <c r="G56" s="86"/>
      <c r="H56" s="120" t="s">
        <v>495</v>
      </c>
      <c r="I56" s="107">
        <v>20000000</v>
      </c>
      <c r="J56" s="107">
        <v>20000000</v>
      </c>
      <c r="K56" s="107">
        <v>20000000</v>
      </c>
      <c r="L56" s="107">
        <v>20000000</v>
      </c>
      <c r="M56" s="98"/>
      <c r="N56" s="98"/>
      <c r="O56" s="98"/>
      <c r="P56" s="98"/>
      <c r="Q56" s="98"/>
      <c r="R56" s="98"/>
      <c r="S56" s="98"/>
      <c r="T56" s="98"/>
      <c r="U56" s="98"/>
      <c r="V56" s="98"/>
      <c r="W56" s="98"/>
      <c r="X56" s="98"/>
      <c r="Y56" s="108">
        <f t="shared" si="15"/>
        <v>20000000</v>
      </c>
      <c r="Z56" s="108">
        <f t="shared" si="15"/>
        <v>20000000</v>
      </c>
      <c r="AA56" s="108">
        <f t="shared" si="15"/>
        <v>20000000</v>
      </c>
      <c r="AB56" s="108">
        <f t="shared" si="15"/>
        <v>20000000</v>
      </c>
      <c r="AC56" s="80"/>
    </row>
    <row r="57" spans="1:29" ht="15.75" customHeight="1" thickTop="1" thickBot="1" x14ac:dyDescent="0.3">
      <c r="A57" s="86"/>
      <c r="B57" s="86"/>
      <c r="C57" s="86"/>
      <c r="D57" s="86"/>
      <c r="E57" s="86"/>
      <c r="F57" s="86"/>
      <c r="G57" s="86"/>
      <c r="H57" s="120" t="s">
        <v>497</v>
      </c>
      <c r="I57" s="98">
        <v>14495000</v>
      </c>
      <c r="J57" s="98">
        <v>14495000</v>
      </c>
      <c r="K57" s="98">
        <v>14495000</v>
      </c>
      <c r="L57" s="98">
        <v>14495000</v>
      </c>
      <c r="M57" s="98"/>
      <c r="N57" s="98"/>
      <c r="O57" s="98"/>
      <c r="P57" s="98"/>
      <c r="Q57" s="98"/>
      <c r="R57" s="98"/>
      <c r="S57" s="98"/>
      <c r="T57" s="98"/>
      <c r="U57" s="98"/>
      <c r="V57" s="98"/>
      <c r="W57" s="98"/>
      <c r="X57" s="98"/>
      <c r="Y57" s="108">
        <f t="shared" si="15"/>
        <v>14495000</v>
      </c>
      <c r="Z57" s="108">
        <f t="shared" si="15"/>
        <v>14495000</v>
      </c>
      <c r="AA57" s="108">
        <f t="shared" si="15"/>
        <v>14495000</v>
      </c>
      <c r="AB57" s="108">
        <f t="shared" si="15"/>
        <v>14495000</v>
      </c>
      <c r="AC57" s="80"/>
    </row>
    <row r="58" spans="1:29" ht="15.75" customHeight="1" thickTop="1" thickBot="1" x14ac:dyDescent="0.3">
      <c r="A58" s="86"/>
      <c r="B58" s="86"/>
      <c r="C58" s="86"/>
      <c r="D58" s="86"/>
      <c r="E58" s="86"/>
      <c r="F58" s="86"/>
      <c r="G58" s="86"/>
      <c r="H58" s="120" t="s">
        <v>493</v>
      </c>
      <c r="I58" s="98">
        <v>14495000</v>
      </c>
      <c r="J58" s="98">
        <v>14495000</v>
      </c>
      <c r="K58" s="98">
        <v>14495000</v>
      </c>
      <c r="L58" s="98">
        <v>14495000</v>
      </c>
      <c r="M58" s="98"/>
      <c r="N58" s="98"/>
      <c r="O58" s="98"/>
      <c r="P58" s="98"/>
      <c r="Q58" s="98"/>
      <c r="R58" s="98"/>
      <c r="S58" s="98"/>
      <c r="T58" s="98"/>
      <c r="U58" s="98"/>
      <c r="V58" s="98"/>
      <c r="W58" s="98"/>
      <c r="X58" s="98"/>
      <c r="Y58" s="108">
        <f t="shared" si="15"/>
        <v>14495000</v>
      </c>
      <c r="Z58" s="108">
        <f t="shared" si="15"/>
        <v>14495000</v>
      </c>
      <c r="AA58" s="108">
        <f t="shared" si="15"/>
        <v>14495000</v>
      </c>
      <c r="AB58" s="108">
        <f t="shared" si="15"/>
        <v>14495000</v>
      </c>
      <c r="AC58" s="80"/>
    </row>
    <row r="59" spans="1:29" ht="15.75" customHeight="1" thickTop="1" thickBot="1" x14ac:dyDescent="0.3">
      <c r="A59" s="86"/>
      <c r="B59" s="86"/>
      <c r="C59" s="86"/>
      <c r="D59" s="86"/>
      <c r="E59" s="86"/>
      <c r="F59" s="86"/>
      <c r="G59" s="86"/>
      <c r="H59" s="120" t="s">
        <v>494</v>
      </c>
      <c r="I59" s="98">
        <v>14495000</v>
      </c>
      <c r="J59" s="98">
        <v>14495000</v>
      </c>
      <c r="K59" s="98">
        <v>14495000</v>
      </c>
      <c r="L59" s="98">
        <v>14495000</v>
      </c>
      <c r="M59" s="98"/>
      <c r="N59" s="98"/>
      <c r="O59" s="98"/>
      <c r="P59" s="98"/>
      <c r="Q59" s="98"/>
      <c r="R59" s="98"/>
      <c r="S59" s="98"/>
      <c r="T59" s="98"/>
      <c r="U59" s="98"/>
      <c r="V59" s="98"/>
      <c r="W59" s="98"/>
      <c r="X59" s="98"/>
      <c r="Y59" s="108">
        <f t="shared" si="15"/>
        <v>14495000</v>
      </c>
      <c r="Z59" s="108">
        <f t="shared" si="15"/>
        <v>14495000</v>
      </c>
      <c r="AA59" s="108">
        <f t="shared" si="15"/>
        <v>14495000</v>
      </c>
      <c r="AB59" s="108">
        <f t="shared" si="15"/>
        <v>14495000</v>
      </c>
      <c r="AC59" s="80"/>
    </row>
    <row r="60" spans="1:29" ht="15.75" customHeight="1" thickTop="1" thickBot="1" x14ac:dyDescent="0.3">
      <c r="A60" s="86"/>
      <c r="B60" s="86"/>
      <c r="C60" s="86"/>
      <c r="D60" s="86"/>
      <c r="E60" s="86"/>
      <c r="F60" s="86"/>
      <c r="G60" s="86"/>
      <c r="H60" s="120" t="s">
        <v>495</v>
      </c>
      <c r="I60" s="98">
        <v>14495000</v>
      </c>
      <c r="J60" s="98">
        <v>14495000</v>
      </c>
      <c r="K60" s="98">
        <v>14495000</v>
      </c>
      <c r="L60" s="98">
        <v>14495000</v>
      </c>
      <c r="M60" s="98"/>
      <c r="N60" s="98"/>
      <c r="O60" s="98"/>
      <c r="P60" s="98"/>
      <c r="Q60" s="98"/>
      <c r="R60" s="98"/>
      <c r="S60" s="98"/>
      <c r="T60" s="98"/>
      <c r="U60" s="98"/>
      <c r="V60" s="98"/>
      <c r="W60" s="98"/>
      <c r="X60" s="98"/>
      <c r="Y60" s="108">
        <f t="shared" si="15"/>
        <v>14495000</v>
      </c>
      <c r="Z60" s="108">
        <f t="shared" si="15"/>
        <v>14495000</v>
      </c>
      <c r="AA60" s="108">
        <f t="shared" si="15"/>
        <v>14495000</v>
      </c>
      <c r="AB60" s="108">
        <f t="shared" si="15"/>
        <v>14495000</v>
      </c>
      <c r="AC60" s="80"/>
    </row>
    <row r="61" spans="1:29" ht="15.75" customHeight="1" thickTop="1" thickBot="1" x14ac:dyDescent="0.3">
      <c r="A61" s="86"/>
      <c r="B61" s="86"/>
      <c r="C61" s="86"/>
      <c r="D61" s="86"/>
      <c r="E61" s="86"/>
      <c r="F61" s="86"/>
      <c r="G61" s="86"/>
      <c r="H61" s="120" t="s">
        <v>498</v>
      </c>
      <c r="I61" s="98">
        <v>0</v>
      </c>
      <c r="J61" s="98">
        <v>0</v>
      </c>
      <c r="K61" s="98">
        <v>0</v>
      </c>
      <c r="L61" s="98">
        <v>0</v>
      </c>
      <c r="M61" s="98"/>
      <c r="N61" s="98"/>
      <c r="O61" s="98"/>
      <c r="P61" s="98"/>
      <c r="Q61" s="98"/>
      <c r="R61" s="98"/>
      <c r="S61" s="98"/>
      <c r="T61" s="98"/>
      <c r="U61" s="98"/>
      <c r="V61" s="98"/>
      <c r="W61" s="98"/>
      <c r="X61" s="98"/>
      <c r="Y61" s="108">
        <f t="shared" si="15"/>
        <v>0</v>
      </c>
      <c r="Z61" s="108">
        <f t="shared" si="15"/>
        <v>0</v>
      </c>
      <c r="AA61" s="108">
        <f t="shared" si="15"/>
        <v>0</v>
      </c>
      <c r="AB61" s="108">
        <f t="shared" si="15"/>
        <v>0</v>
      </c>
      <c r="AC61" s="80"/>
    </row>
    <row r="62" spans="1:29" ht="15.75" customHeight="1" thickTop="1" thickBot="1" x14ac:dyDescent="0.3">
      <c r="A62" s="86"/>
      <c r="B62" s="86"/>
      <c r="C62" s="86"/>
      <c r="D62" s="86"/>
      <c r="E62" s="86"/>
      <c r="F62" s="86"/>
      <c r="G62" s="86"/>
      <c r="H62" s="120" t="s">
        <v>493</v>
      </c>
      <c r="I62" s="98">
        <v>0</v>
      </c>
      <c r="J62" s="98">
        <v>0</v>
      </c>
      <c r="K62" s="98">
        <v>0</v>
      </c>
      <c r="L62" s="98">
        <v>0</v>
      </c>
      <c r="M62" s="98"/>
      <c r="N62" s="98"/>
      <c r="O62" s="98"/>
      <c r="P62" s="98"/>
      <c r="Q62" s="98"/>
      <c r="R62" s="98"/>
      <c r="S62" s="98"/>
      <c r="T62" s="98"/>
      <c r="U62" s="98"/>
      <c r="V62" s="98"/>
      <c r="W62" s="98"/>
      <c r="X62" s="98"/>
      <c r="Y62" s="108">
        <f t="shared" si="15"/>
        <v>0</v>
      </c>
      <c r="Z62" s="108">
        <f t="shared" si="15"/>
        <v>0</v>
      </c>
      <c r="AA62" s="108">
        <f t="shared" si="15"/>
        <v>0</v>
      </c>
      <c r="AB62" s="108">
        <f t="shared" si="15"/>
        <v>0</v>
      </c>
      <c r="AC62" s="80"/>
    </row>
    <row r="63" spans="1:29" ht="15.75" customHeight="1" thickTop="1" thickBot="1" x14ac:dyDescent="0.3">
      <c r="A63" s="86"/>
      <c r="B63" s="86"/>
      <c r="C63" s="86"/>
      <c r="D63" s="86"/>
      <c r="E63" s="86"/>
      <c r="F63" s="86"/>
      <c r="G63" s="86"/>
      <c r="H63" s="120" t="s">
        <v>494</v>
      </c>
      <c r="I63" s="98">
        <v>0</v>
      </c>
      <c r="J63" s="98">
        <v>0</v>
      </c>
      <c r="K63" s="98">
        <v>0</v>
      </c>
      <c r="L63" s="98">
        <v>0</v>
      </c>
      <c r="M63" s="98"/>
      <c r="N63" s="98"/>
      <c r="O63" s="98"/>
      <c r="P63" s="98"/>
      <c r="Q63" s="98"/>
      <c r="R63" s="98"/>
      <c r="S63" s="98"/>
      <c r="T63" s="98"/>
      <c r="U63" s="98"/>
      <c r="V63" s="98"/>
      <c r="W63" s="98"/>
      <c r="X63" s="98"/>
      <c r="Y63" s="108">
        <f t="shared" si="15"/>
        <v>0</v>
      </c>
      <c r="Z63" s="108">
        <f t="shared" si="15"/>
        <v>0</v>
      </c>
      <c r="AA63" s="108">
        <f t="shared" si="15"/>
        <v>0</v>
      </c>
      <c r="AB63" s="108">
        <f t="shared" si="15"/>
        <v>0</v>
      </c>
      <c r="AC63" s="80"/>
    </row>
    <row r="64" spans="1:29" ht="15.75" customHeight="1" thickTop="1" thickBot="1" x14ac:dyDescent="0.3">
      <c r="A64" s="86"/>
      <c r="B64" s="86"/>
      <c r="C64" s="86"/>
      <c r="D64" s="86"/>
      <c r="E64" s="86"/>
      <c r="F64" s="86"/>
      <c r="G64" s="86"/>
      <c r="H64" s="120" t="s">
        <v>495</v>
      </c>
      <c r="I64" s="98">
        <v>0</v>
      </c>
      <c r="J64" s="98">
        <v>0</v>
      </c>
      <c r="K64" s="98">
        <v>0</v>
      </c>
      <c r="L64" s="98">
        <v>0</v>
      </c>
      <c r="M64" s="98"/>
      <c r="N64" s="98"/>
      <c r="O64" s="98"/>
      <c r="P64" s="98"/>
      <c r="Q64" s="98"/>
      <c r="R64" s="98"/>
      <c r="S64" s="98"/>
      <c r="T64" s="98"/>
      <c r="U64" s="98"/>
      <c r="V64" s="98"/>
      <c r="W64" s="98"/>
      <c r="X64" s="98"/>
      <c r="Y64" s="108">
        <f t="shared" si="15"/>
        <v>0</v>
      </c>
      <c r="Z64" s="108">
        <f t="shared" si="15"/>
        <v>0</v>
      </c>
      <c r="AA64" s="108">
        <f t="shared" si="15"/>
        <v>0</v>
      </c>
      <c r="AB64" s="108">
        <f t="shared" si="15"/>
        <v>0</v>
      </c>
      <c r="AC64" s="80"/>
    </row>
    <row r="65" spans="1:59" ht="15.75" customHeight="1" thickTop="1" thickBot="1" x14ac:dyDescent="0.3">
      <c r="A65" s="86"/>
      <c r="B65" s="86"/>
      <c r="C65" s="86"/>
      <c r="D65" s="86"/>
      <c r="E65" s="86"/>
      <c r="F65" s="86"/>
      <c r="G65" s="86"/>
      <c r="H65" s="120" t="s">
        <v>499</v>
      </c>
      <c r="I65" s="98">
        <v>114204500</v>
      </c>
      <c r="J65" s="98">
        <v>113712500</v>
      </c>
      <c r="K65" s="98">
        <v>113712500</v>
      </c>
      <c r="L65" s="98">
        <v>110783764</v>
      </c>
      <c r="M65" s="98"/>
      <c r="N65" s="98"/>
      <c r="O65" s="98"/>
      <c r="P65" s="98"/>
      <c r="Q65" s="98"/>
      <c r="R65" s="98"/>
      <c r="S65" s="98"/>
      <c r="T65" s="98"/>
      <c r="U65" s="98"/>
      <c r="V65" s="98"/>
      <c r="W65" s="98"/>
      <c r="X65" s="98"/>
      <c r="Y65" s="108">
        <f t="shared" si="15"/>
        <v>114204500</v>
      </c>
      <c r="Z65" s="108">
        <f t="shared" si="15"/>
        <v>113712500</v>
      </c>
      <c r="AA65" s="108">
        <f t="shared" si="15"/>
        <v>113712500</v>
      </c>
      <c r="AB65" s="108">
        <f t="shared" si="15"/>
        <v>110783764</v>
      </c>
      <c r="AC65" s="80"/>
    </row>
    <row r="66" spans="1:59" ht="15.75" customHeight="1" thickTop="1" thickBot="1" x14ac:dyDescent="0.3">
      <c r="A66" s="86"/>
      <c r="B66" s="86"/>
      <c r="C66" s="86"/>
      <c r="D66" s="86"/>
      <c r="E66" s="86"/>
      <c r="F66" s="86"/>
      <c r="G66" s="86"/>
      <c r="H66" s="120" t="s">
        <v>493</v>
      </c>
      <c r="I66" s="98">
        <v>114204500</v>
      </c>
      <c r="J66" s="98">
        <v>113712500</v>
      </c>
      <c r="K66" s="98">
        <v>113712500</v>
      </c>
      <c r="L66" s="98">
        <v>110783764</v>
      </c>
      <c r="M66" s="98"/>
      <c r="N66" s="98"/>
      <c r="O66" s="98"/>
      <c r="P66" s="98"/>
      <c r="Q66" s="98"/>
      <c r="R66" s="98"/>
      <c r="S66" s="98"/>
      <c r="T66" s="98"/>
      <c r="U66" s="98"/>
      <c r="V66" s="98"/>
      <c r="W66" s="98"/>
      <c r="X66" s="98"/>
      <c r="Y66" s="108">
        <f t="shared" si="15"/>
        <v>114204500</v>
      </c>
      <c r="Z66" s="108">
        <f t="shared" si="15"/>
        <v>113712500</v>
      </c>
      <c r="AA66" s="108">
        <f t="shared" si="15"/>
        <v>113712500</v>
      </c>
      <c r="AB66" s="108">
        <f t="shared" si="15"/>
        <v>110783764</v>
      </c>
      <c r="AC66" s="80"/>
    </row>
    <row r="67" spans="1:59" ht="15.75" customHeight="1" thickTop="1" thickBot="1" x14ac:dyDescent="0.3">
      <c r="A67" s="86"/>
      <c r="B67" s="86"/>
      <c r="C67" s="86"/>
      <c r="D67" s="86"/>
      <c r="E67" s="86"/>
      <c r="F67" s="86"/>
      <c r="G67" s="86"/>
      <c r="H67" s="120" t="s">
        <v>494</v>
      </c>
      <c r="I67" s="98">
        <v>114204500</v>
      </c>
      <c r="J67" s="98">
        <v>113712500</v>
      </c>
      <c r="K67" s="98">
        <v>113712500</v>
      </c>
      <c r="L67" s="98">
        <v>110783764</v>
      </c>
      <c r="M67" s="98"/>
      <c r="N67" s="98"/>
      <c r="O67" s="98"/>
      <c r="P67" s="98"/>
      <c r="Q67" s="98"/>
      <c r="R67" s="98"/>
      <c r="S67" s="98"/>
      <c r="T67" s="98"/>
      <c r="U67" s="98"/>
      <c r="V67" s="98"/>
      <c r="W67" s="98"/>
      <c r="X67" s="98"/>
      <c r="Y67" s="108">
        <f t="shared" si="15"/>
        <v>114204500</v>
      </c>
      <c r="Z67" s="108">
        <f t="shared" si="15"/>
        <v>113712500</v>
      </c>
      <c r="AA67" s="108">
        <f t="shared" si="15"/>
        <v>113712500</v>
      </c>
      <c r="AB67" s="108">
        <f t="shared" si="15"/>
        <v>110783764</v>
      </c>
      <c r="AC67" s="80"/>
    </row>
    <row r="68" spans="1:59" ht="15.75" customHeight="1" thickTop="1" thickBot="1" x14ac:dyDescent="0.3">
      <c r="A68" s="86"/>
      <c r="B68" s="86"/>
      <c r="C68" s="86"/>
      <c r="D68" s="86"/>
      <c r="E68" s="86"/>
      <c r="F68" s="86"/>
      <c r="G68" s="86"/>
      <c r="H68" s="120" t="s">
        <v>495</v>
      </c>
      <c r="I68" s="98">
        <v>114204500</v>
      </c>
      <c r="J68" s="98">
        <v>113712500</v>
      </c>
      <c r="K68" s="98">
        <v>113712500</v>
      </c>
      <c r="L68" s="98">
        <v>110783764</v>
      </c>
      <c r="M68" s="98"/>
      <c r="N68" s="98"/>
      <c r="O68" s="98"/>
      <c r="P68" s="98"/>
      <c r="Q68" s="98"/>
      <c r="R68" s="98"/>
      <c r="S68" s="98"/>
      <c r="T68" s="98"/>
      <c r="U68" s="98"/>
      <c r="V68" s="98"/>
      <c r="W68" s="98"/>
      <c r="X68" s="98"/>
      <c r="Y68" s="108">
        <f t="shared" si="15"/>
        <v>114204500</v>
      </c>
      <c r="Z68" s="108">
        <f t="shared" si="15"/>
        <v>113712500</v>
      </c>
      <c r="AA68" s="108">
        <f t="shared" si="15"/>
        <v>113712500</v>
      </c>
      <c r="AB68" s="108">
        <f t="shared" si="15"/>
        <v>110783764</v>
      </c>
      <c r="AC68" s="80"/>
    </row>
    <row r="69" spans="1:59" ht="15.75" customHeight="1" thickTop="1" thickBot="1" x14ac:dyDescent="0.3">
      <c r="A69" s="86"/>
      <c r="B69" s="86"/>
      <c r="C69" s="86"/>
      <c r="D69" s="86"/>
      <c r="E69" s="86"/>
      <c r="F69" s="86"/>
      <c r="G69" s="86"/>
      <c r="H69" s="120" t="s">
        <v>500</v>
      </c>
      <c r="I69" s="98">
        <v>0</v>
      </c>
      <c r="J69" s="98">
        <v>0</v>
      </c>
      <c r="K69" s="98">
        <v>0</v>
      </c>
      <c r="L69" s="98">
        <v>0</v>
      </c>
      <c r="M69" s="98"/>
      <c r="N69" s="98"/>
      <c r="O69" s="98"/>
      <c r="P69" s="98"/>
      <c r="Q69" s="98"/>
      <c r="R69" s="98"/>
      <c r="S69" s="98"/>
      <c r="T69" s="98"/>
      <c r="U69" s="98"/>
      <c r="V69" s="98"/>
      <c r="W69" s="98"/>
      <c r="X69" s="98"/>
      <c r="Y69" s="108">
        <f t="shared" si="15"/>
        <v>0</v>
      </c>
      <c r="Z69" s="108">
        <f t="shared" si="15"/>
        <v>0</v>
      </c>
      <c r="AA69" s="108">
        <f t="shared" si="15"/>
        <v>0</v>
      </c>
      <c r="AB69" s="108">
        <f t="shared" si="15"/>
        <v>0</v>
      </c>
      <c r="AC69" s="80"/>
    </row>
    <row r="70" spans="1:59" ht="15.75" customHeight="1" thickTop="1" thickBot="1" x14ac:dyDescent="0.3">
      <c r="A70" s="86"/>
      <c r="B70" s="86"/>
      <c r="C70" s="86"/>
      <c r="D70" s="86"/>
      <c r="E70" s="86"/>
      <c r="F70" s="86"/>
      <c r="G70" s="86"/>
      <c r="H70" s="120" t="s">
        <v>493</v>
      </c>
      <c r="I70" s="98">
        <v>0</v>
      </c>
      <c r="J70" s="98">
        <v>0</v>
      </c>
      <c r="K70" s="98">
        <v>0</v>
      </c>
      <c r="L70" s="98">
        <v>0</v>
      </c>
      <c r="M70" s="98"/>
      <c r="N70" s="98"/>
      <c r="O70" s="98"/>
      <c r="P70" s="98"/>
      <c r="Q70" s="98"/>
      <c r="R70" s="98"/>
      <c r="S70" s="98"/>
      <c r="T70" s="98"/>
      <c r="U70" s="98"/>
      <c r="V70" s="98"/>
      <c r="W70" s="98"/>
      <c r="X70" s="98"/>
      <c r="Y70" s="108">
        <f t="shared" si="15"/>
        <v>0</v>
      </c>
      <c r="Z70" s="108">
        <f t="shared" si="15"/>
        <v>0</v>
      </c>
      <c r="AA70" s="108">
        <f t="shared" si="15"/>
        <v>0</v>
      </c>
      <c r="AB70" s="108">
        <f t="shared" si="15"/>
        <v>0</v>
      </c>
      <c r="AC70" s="80"/>
    </row>
    <row r="71" spans="1:59" ht="15.75" customHeight="1" thickTop="1" thickBot="1" x14ac:dyDescent="0.3">
      <c r="A71" s="86"/>
      <c r="B71" s="86"/>
      <c r="C71" s="86"/>
      <c r="D71" s="86"/>
      <c r="E71" s="86"/>
      <c r="F71" s="86"/>
      <c r="G71" s="86"/>
      <c r="H71" s="120" t="s">
        <v>494</v>
      </c>
      <c r="I71" s="98">
        <v>0</v>
      </c>
      <c r="J71" s="98">
        <v>0</v>
      </c>
      <c r="K71" s="98">
        <v>0</v>
      </c>
      <c r="L71" s="98">
        <v>0</v>
      </c>
      <c r="M71" s="98"/>
      <c r="N71" s="98"/>
      <c r="O71" s="98"/>
      <c r="P71" s="98"/>
      <c r="Q71" s="98"/>
      <c r="R71" s="98"/>
      <c r="S71" s="98"/>
      <c r="T71" s="98"/>
      <c r="U71" s="98"/>
      <c r="V71" s="98"/>
      <c r="W71" s="98"/>
      <c r="X71" s="98"/>
      <c r="Y71" s="108">
        <f t="shared" si="15"/>
        <v>0</v>
      </c>
      <c r="Z71" s="108">
        <f t="shared" si="15"/>
        <v>0</v>
      </c>
      <c r="AA71" s="108">
        <f t="shared" si="15"/>
        <v>0</v>
      </c>
      <c r="AB71" s="108">
        <f t="shared" si="15"/>
        <v>0</v>
      </c>
      <c r="AC71" s="80"/>
    </row>
    <row r="72" spans="1:59" ht="15.75" customHeight="1" thickTop="1" thickBot="1" x14ac:dyDescent="0.3">
      <c r="A72" s="86"/>
      <c r="B72" s="86"/>
      <c r="C72" s="86"/>
      <c r="D72" s="86"/>
      <c r="E72" s="86"/>
      <c r="F72" s="86"/>
      <c r="G72" s="86"/>
      <c r="H72" s="120" t="s">
        <v>495</v>
      </c>
      <c r="I72" s="98">
        <v>0</v>
      </c>
      <c r="J72" s="98">
        <v>0</v>
      </c>
      <c r="K72" s="98">
        <v>0</v>
      </c>
      <c r="L72" s="98">
        <v>0</v>
      </c>
      <c r="M72" s="98"/>
      <c r="N72" s="98"/>
      <c r="O72" s="98"/>
      <c r="P72" s="98"/>
      <c r="Q72" s="98"/>
      <c r="R72" s="98"/>
      <c r="S72" s="98"/>
      <c r="T72" s="98"/>
      <c r="U72" s="98"/>
      <c r="V72" s="98"/>
      <c r="W72" s="98"/>
      <c r="X72" s="98"/>
      <c r="Y72" s="108">
        <f t="shared" si="15"/>
        <v>0</v>
      </c>
      <c r="Z72" s="108">
        <f t="shared" si="15"/>
        <v>0</v>
      </c>
      <c r="AA72" s="108">
        <f t="shared" si="15"/>
        <v>0</v>
      </c>
      <c r="AB72" s="108">
        <f t="shared" si="15"/>
        <v>0</v>
      </c>
      <c r="AC72" s="80"/>
    </row>
    <row r="73" spans="1:59" ht="15.75" customHeight="1" thickTop="1" thickBot="1" x14ac:dyDescent="0.3">
      <c r="A73" s="86"/>
      <c r="B73" s="86"/>
      <c r="C73" s="86"/>
      <c r="D73" s="86"/>
      <c r="E73" s="86"/>
      <c r="F73" s="86"/>
      <c r="G73" s="86"/>
      <c r="H73" s="120" t="s">
        <v>501</v>
      </c>
      <c r="I73" s="98">
        <v>140572366</v>
      </c>
      <c r="J73" s="98">
        <v>138805032</v>
      </c>
      <c r="K73" s="98">
        <v>138805032</v>
      </c>
      <c r="L73" s="98">
        <v>138805032</v>
      </c>
      <c r="M73" s="98"/>
      <c r="N73" s="98"/>
      <c r="O73" s="98"/>
      <c r="P73" s="98"/>
      <c r="Q73" s="98"/>
      <c r="R73" s="98"/>
      <c r="S73" s="98"/>
      <c r="T73" s="98"/>
      <c r="U73" s="98"/>
      <c r="V73" s="98"/>
      <c r="W73" s="98"/>
      <c r="X73" s="98"/>
      <c r="Y73" s="108">
        <f t="shared" si="15"/>
        <v>140572366</v>
      </c>
      <c r="Z73" s="108">
        <f t="shared" si="15"/>
        <v>138805032</v>
      </c>
      <c r="AA73" s="108">
        <f t="shared" si="15"/>
        <v>138805032</v>
      </c>
      <c r="AB73" s="108">
        <f t="shared" si="15"/>
        <v>138805032</v>
      </c>
      <c r="AC73" s="80"/>
    </row>
    <row r="74" spans="1:59" ht="15.75" customHeight="1" thickTop="1" thickBot="1" x14ac:dyDescent="0.3">
      <c r="A74" s="86"/>
      <c r="B74" s="86"/>
      <c r="C74" s="86"/>
      <c r="D74" s="86"/>
      <c r="E74" s="86"/>
      <c r="F74" s="86"/>
      <c r="G74" s="86"/>
      <c r="H74" s="120" t="s">
        <v>493</v>
      </c>
      <c r="I74" s="98">
        <v>140572366</v>
      </c>
      <c r="J74" s="98">
        <v>138805032</v>
      </c>
      <c r="K74" s="98">
        <v>138805032</v>
      </c>
      <c r="L74" s="98">
        <v>138805032</v>
      </c>
      <c r="M74" s="98"/>
      <c r="N74" s="98"/>
      <c r="O74" s="98"/>
      <c r="P74" s="98"/>
      <c r="Q74" s="98"/>
      <c r="R74" s="98"/>
      <c r="S74" s="98"/>
      <c r="T74" s="98"/>
      <c r="U74" s="98"/>
      <c r="V74" s="98"/>
      <c r="W74" s="98"/>
      <c r="X74" s="98"/>
      <c r="Y74" s="108">
        <f t="shared" si="15"/>
        <v>140572366</v>
      </c>
      <c r="Z74" s="108">
        <f t="shared" si="15"/>
        <v>138805032</v>
      </c>
      <c r="AA74" s="108">
        <f t="shared" si="15"/>
        <v>138805032</v>
      </c>
      <c r="AB74" s="108">
        <f t="shared" si="15"/>
        <v>138805032</v>
      </c>
      <c r="AC74" s="80"/>
    </row>
    <row r="75" spans="1:59" ht="15.75" customHeight="1" thickTop="1" thickBot="1" x14ac:dyDescent="0.3">
      <c r="A75" s="86"/>
      <c r="B75" s="86"/>
      <c r="C75" s="86"/>
      <c r="D75" s="86"/>
      <c r="E75" s="87"/>
      <c r="F75" s="87"/>
      <c r="G75" s="86"/>
      <c r="H75" s="120" t="s">
        <v>494</v>
      </c>
      <c r="I75" s="98">
        <v>140572366</v>
      </c>
      <c r="J75" s="98">
        <v>138805032</v>
      </c>
      <c r="K75" s="98">
        <v>138805032</v>
      </c>
      <c r="L75" s="98">
        <v>138805032</v>
      </c>
      <c r="M75" s="90">
        <f t="shared" si="32"/>
        <v>0</v>
      </c>
      <c r="N75" s="90">
        <f t="shared" si="32"/>
        <v>0</v>
      </c>
      <c r="O75" s="90">
        <f t="shared" si="32"/>
        <v>0</v>
      </c>
      <c r="P75" s="90">
        <f t="shared" si="32"/>
        <v>0</v>
      </c>
      <c r="Q75" s="90">
        <f t="shared" si="32"/>
        <v>0</v>
      </c>
      <c r="R75" s="90">
        <f t="shared" si="32"/>
        <v>0</v>
      </c>
      <c r="S75" s="90">
        <f t="shared" si="32"/>
        <v>0</v>
      </c>
      <c r="T75" s="90">
        <f t="shared" si="32"/>
        <v>0</v>
      </c>
      <c r="U75" s="98">
        <f t="shared" si="32"/>
        <v>0</v>
      </c>
      <c r="V75" s="98">
        <f t="shared" si="32"/>
        <v>0</v>
      </c>
      <c r="W75" s="98">
        <f t="shared" si="32"/>
        <v>0</v>
      </c>
      <c r="X75" s="98">
        <f t="shared" si="32"/>
        <v>0</v>
      </c>
      <c r="Y75" s="91">
        <f t="shared" si="15"/>
        <v>140572366</v>
      </c>
      <c r="Z75" s="108">
        <f t="shared" si="15"/>
        <v>138805032</v>
      </c>
      <c r="AA75" s="91">
        <f t="shared" si="15"/>
        <v>138805032</v>
      </c>
      <c r="AB75" s="108">
        <f t="shared" si="15"/>
        <v>138805032</v>
      </c>
      <c r="AC75" s="80"/>
    </row>
    <row r="76" spans="1:59" ht="15.75" customHeight="1" thickTop="1" thickBot="1" x14ac:dyDescent="0.3">
      <c r="A76" s="86"/>
      <c r="B76" s="86"/>
      <c r="C76" s="86"/>
      <c r="D76" s="86"/>
      <c r="E76" s="87"/>
      <c r="F76" s="87"/>
      <c r="G76" s="86"/>
      <c r="H76" s="120" t="s">
        <v>495</v>
      </c>
      <c r="I76" s="98">
        <v>140572366</v>
      </c>
      <c r="J76" s="98">
        <v>138805032</v>
      </c>
      <c r="K76" s="98">
        <v>138805032</v>
      </c>
      <c r="L76" s="98">
        <v>138805032</v>
      </c>
      <c r="M76" s="90"/>
      <c r="N76" s="90"/>
      <c r="O76" s="90"/>
      <c r="P76" s="90"/>
      <c r="Q76" s="90"/>
      <c r="R76" s="90"/>
      <c r="S76" s="90"/>
      <c r="T76" s="90"/>
      <c r="U76" s="98"/>
      <c r="V76" s="98"/>
      <c r="W76" s="98"/>
      <c r="X76" s="98"/>
      <c r="Y76" s="91">
        <f t="shared" si="15"/>
        <v>140572366</v>
      </c>
      <c r="Z76" s="108">
        <f t="shared" si="15"/>
        <v>138805032</v>
      </c>
      <c r="AA76" s="91">
        <f t="shared" si="15"/>
        <v>138805032</v>
      </c>
      <c r="AB76" s="108">
        <f t="shared" si="15"/>
        <v>138805032</v>
      </c>
      <c r="AC76" s="80"/>
    </row>
    <row r="77" spans="1:59" s="116" customFormat="1" ht="15.75" customHeight="1" thickTop="1" thickBot="1" x14ac:dyDescent="0.3">
      <c r="A77" s="86"/>
      <c r="B77" s="86"/>
      <c r="C77" s="86"/>
      <c r="D77" s="86"/>
      <c r="E77" s="86"/>
      <c r="F77" s="86"/>
      <c r="G77" s="86"/>
      <c r="H77" s="102" t="s">
        <v>502</v>
      </c>
      <c r="I77" s="83">
        <f>+I78+I82</f>
        <v>24721666</v>
      </c>
      <c r="J77" s="83">
        <f t="shared" ref="J77:X77" si="34">+J78+J82</f>
        <v>23543333</v>
      </c>
      <c r="K77" s="83">
        <f t="shared" si="34"/>
        <v>23543333</v>
      </c>
      <c r="L77" s="83">
        <f t="shared" si="34"/>
        <v>23543333</v>
      </c>
      <c r="M77" s="121">
        <f t="shared" si="34"/>
        <v>0</v>
      </c>
      <c r="N77" s="121">
        <f t="shared" si="34"/>
        <v>0</v>
      </c>
      <c r="O77" s="121">
        <f t="shared" si="34"/>
        <v>0</v>
      </c>
      <c r="P77" s="121">
        <f t="shared" si="34"/>
        <v>0</v>
      </c>
      <c r="Q77" s="121">
        <f t="shared" si="34"/>
        <v>0</v>
      </c>
      <c r="R77" s="121">
        <f t="shared" si="34"/>
        <v>0</v>
      </c>
      <c r="S77" s="121">
        <f t="shared" si="34"/>
        <v>0</v>
      </c>
      <c r="T77" s="121">
        <f t="shared" si="34"/>
        <v>0</v>
      </c>
      <c r="U77" s="157">
        <f t="shared" si="34"/>
        <v>0</v>
      </c>
      <c r="V77" s="157">
        <f t="shared" si="34"/>
        <v>0</v>
      </c>
      <c r="W77" s="157">
        <f t="shared" si="34"/>
        <v>0</v>
      </c>
      <c r="X77" s="157">
        <f t="shared" si="34"/>
        <v>0</v>
      </c>
      <c r="Y77" s="122">
        <f t="shared" si="15"/>
        <v>24721666</v>
      </c>
      <c r="Z77" s="108">
        <f t="shared" si="15"/>
        <v>23543333</v>
      </c>
      <c r="AA77" s="122">
        <f t="shared" si="15"/>
        <v>23543333</v>
      </c>
      <c r="AB77" s="108">
        <f t="shared" si="15"/>
        <v>23543333</v>
      </c>
      <c r="AC77" s="80"/>
      <c r="AD77"/>
      <c r="AE77"/>
      <c r="AF77"/>
      <c r="AG77"/>
      <c r="AH77"/>
      <c r="AI77"/>
      <c r="AJ77"/>
      <c r="AK77"/>
      <c r="AL77"/>
      <c r="AM77"/>
      <c r="AN77"/>
      <c r="AO77"/>
      <c r="AP77"/>
      <c r="AQ77"/>
      <c r="AR77"/>
      <c r="AS77"/>
      <c r="AT77"/>
      <c r="AU77"/>
      <c r="AV77"/>
      <c r="AW77"/>
      <c r="AX77"/>
      <c r="AY77"/>
      <c r="AZ77"/>
      <c r="BA77"/>
      <c r="BB77"/>
      <c r="BC77"/>
      <c r="BD77"/>
      <c r="BE77"/>
      <c r="BF77"/>
      <c r="BG77"/>
    </row>
    <row r="78" spans="1:59" s="105" customFormat="1" ht="15.75" customHeight="1" thickTop="1" thickBot="1" x14ac:dyDescent="0.3">
      <c r="A78" s="86"/>
      <c r="B78" s="86"/>
      <c r="C78" s="86"/>
      <c r="D78" s="86"/>
      <c r="E78" s="86"/>
      <c r="F78" s="86"/>
      <c r="G78" s="86"/>
      <c r="H78" s="126" t="s">
        <v>503</v>
      </c>
      <c r="I78" s="107">
        <v>10550000</v>
      </c>
      <c r="J78" s="107">
        <v>10550000</v>
      </c>
      <c r="K78" s="107">
        <v>10550000</v>
      </c>
      <c r="L78" s="107">
        <v>10550000</v>
      </c>
      <c r="M78" s="107">
        <f t="shared" ref="M78:X80" si="35">+M79</f>
        <v>0</v>
      </c>
      <c r="N78" s="107">
        <f t="shared" si="35"/>
        <v>0</v>
      </c>
      <c r="O78" s="107">
        <f t="shared" si="35"/>
        <v>0</v>
      </c>
      <c r="P78" s="107">
        <f t="shared" si="35"/>
        <v>0</v>
      </c>
      <c r="Q78" s="107">
        <f t="shared" si="35"/>
        <v>0</v>
      </c>
      <c r="R78" s="107">
        <f t="shared" si="35"/>
        <v>0</v>
      </c>
      <c r="S78" s="107">
        <f t="shared" si="35"/>
        <v>0</v>
      </c>
      <c r="T78" s="107">
        <f t="shared" si="35"/>
        <v>0</v>
      </c>
      <c r="U78" s="98">
        <f t="shared" si="35"/>
        <v>0</v>
      </c>
      <c r="V78" s="98">
        <f t="shared" si="35"/>
        <v>0</v>
      </c>
      <c r="W78" s="98">
        <f t="shared" si="35"/>
        <v>0</v>
      </c>
      <c r="X78" s="98">
        <f t="shared" si="35"/>
        <v>0</v>
      </c>
      <c r="Y78" s="108">
        <f t="shared" si="15"/>
        <v>10550000</v>
      </c>
      <c r="Z78" s="108">
        <f t="shared" si="15"/>
        <v>10550000</v>
      </c>
      <c r="AA78" s="108">
        <f t="shared" si="15"/>
        <v>10550000</v>
      </c>
      <c r="AB78" s="108">
        <f t="shared" si="15"/>
        <v>10550000</v>
      </c>
      <c r="AC78" s="80"/>
      <c r="AD78"/>
      <c r="AE78"/>
      <c r="AF78"/>
      <c r="AG78"/>
      <c r="AH78"/>
      <c r="AI78"/>
      <c r="AJ78"/>
      <c r="AK78"/>
      <c r="AL78"/>
      <c r="AM78"/>
      <c r="AN78"/>
      <c r="AO78"/>
      <c r="AP78"/>
      <c r="AQ78"/>
      <c r="AR78"/>
      <c r="AS78"/>
      <c r="AT78"/>
      <c r="AU78"/>
      <c r="AV78"/>
      <c r="AW78"/>
      <c r="AX78"/>
      <c r="AY78"/>
      <c r="AZ78"/>
      <c r="BA78"/>
      <c r="BB78"/>
      <c r="BC78"/>
      <c r="BD78"/>
      <c r="BE78"/>
      <c r="BF78"/>
      <c r="BG78"/>
    </row>
    <row r="79" spans="1:59" ht="15.75" customHeight="1" thickTop="1" thickBot="1" x14ac:dyDescent="0.3">
      <c r="A79" s="86"/>
      <c r="B79" s="86"/>
      <c r="C79" s="86"/>
      <c r="D79" s="86"/>
      <c r="E79" s="86"/>
      <c r="F79" s="86"/>
      <c r="G79" s="86"/>
      <c r="H79" s="120" t="s">
        <v>493</v>
      </c>
      <c r="I79" s="107">
        <v>10550000</v>
      </c>
      <c r="J79" s="107">
        <v>10550000</v>
      </c>
      <c r="K79" s="107">
        <v>10550000</v>
      </c>
      <c r="L79" s="107">
        <v>10550000</v>
      </c>
      <c r="M79" s="107">
        <f t="shared" si="35"/>
        <v>0</v>
      </c>
      <c r="N79" s="107">
        <f t="shared" si="35"/>
        <v>0</v>
      </c>
      <c r="O79" s="107">
        <f t="shared" si="35"/>
        <v>0</v>
      </c>
      <c r="P79" s="107">
        <f t="shared" si="35"/>
        <v>0</v>
      </c>
      <c r="Q79" s="107">
        <f t="shared" si="35"/>
        <v>0</v>
      </c>
      <c r="R79" s="107">
        <f t="shared" si="35"/>
        <v>0</v>
      </c>
      <c r="S79" s="107">
        <f t="shared" si="35"/>
        <v>0</v>
      </c>
      <c r="T79" s="107">
        <f t="shared" si="35"/>
        <v>0</v>
      </c>
      <c r="U79" s="98">
        <f t="shared" si="35"/>
        <v>0</v>
      </c>
      <c r="V79" s="98">
        <f t="shared" si="35"/>
        <v>0</v>
      </c>
      <c r="W79" s="98">
        <f t="shared" si="35"/>
        <v>0</v>
      </c>
      <c r="X79" s="98">
        <f t="shared" si="35"/>
        <v>0</v>
      </c>
      <c r="Y79" s="108">
        <f t="shared" si="15"/>
        <v>10550000</v>
      </c>
      <c r="Z79" s="108">
        <f t="shared" si="15"/>
        <v>10550000</v>
      </c>
      <c r="AA79" s="108">
        <f t="shared" si="15"/>
        <v>10550000</v>
      </c>
      <c r="AB79" s="108">
        <f t="shared" si="15"/>
        <v>10550000</v>
      </c>
      <c r="AC79" s="80"/>
    </row>
    <row r="80" spans="1:59" ht="15.75" customHeight="1" thickTop="1" thickBot="1" x14ac:dyDescent="0.3">
      <c r="A80" s="86"/>
      <c r="B80" s="86"/>
      <c r="C80" s="88"/>
      <c r="D80" s="86"/>
      <c r="E80" s="87"/>
      <c r="F80" s="86"/>
      <c r="G80" s="86"/>
      <c r="H80" s="120" t="s">
        <v>494</v>
      </c>
      <c r="I80" s="107">
        <v>10550000</v>
      </c>
      <c r="J80" s="107">
        <v>10550000</v>
      </c>
      <c r="K80" s="107">
        <v>10550000</v>
      </c>
      <c r="L80" s="107">
        <v>10550000</v>
      </c>
      <c r="M80" s="90">
        <f t="shared" si="35"/>
        <v>0</v>
      </c>
      <c r="N80" s="90">
        <f t="shared" si="35"/>
        <v>0</v>
      </c>
      <c r="O80" s="90">
        <f t="shared" si="35"/>
        <v>0</v>
      </c>
      <c r="P80" s="90">
        <f t="shared" si="35"/>
        <v>0</v>
      </c>
      <c r="Q80" s="90">
        <f t="shared" si="35"/>
        <v>0</v>
      </c>
      <c r="R80" s="90">
        <f t="shared" si="35"/>
        <v>0</v>
      </c>
      <c r="S80" s="90">
        <f t="shared" si="35"/>
        <v>0</v>
      </c>
      <c r="T80" s="90">
        <f t="shared" si="35"/>
        <v>0</v>
      </c>
      <c r="U80" s="98">
        <f t="shared" si="35"/>
        <v>0</v>
      </c>
      <c r="V80" s="98">
        <f t="shared" si="35"/>
        <v>0</v>
      </c>
      <c r="W80" s="98">
        <f t="shared" si="35"/>
        <v>0</v>
      </c>
      <c r="X80" s="98">
        <f t="shared" si="35"/>
        <v>0</v>
      </c>
      <c r="Y80" s="91">
        <f t="shared" si="15"/>
        <v>10550000</v>
      </c>
      <c r="Z80" s="108">
        <f t="shared" si="15"/>
        <v>10550000</v>
      </c>
      <c r="AA80" s="91">
        <f t="shared" si="15"/>
        <v>10550000</v>
      </c>
      <c r="AB80" s="108">
        <f t="shared" si="15"/>
        <v>10550000</v>
      </c>
      <c r="AC80" s="80"/>
    </row>
    <row r="81" spans="1:59" ht="15.75" customHeight="1" thickTop="1" thickBot="1" x14ac:dyDescent="0.3">
      <c r="A81" s="86"/>
      <c r="B81" s="86"/>
      <c r="C81" s="88"/>
      <c r="D81" s="86"/>
      <c r="E81" s="87"/>
      <c r="F81" s="87"/>
      <c r="G81" s="86"/>
      <c r="H81" s="120" t="s">
        <v>495</v>
      </c>
      <c r="I81" s="107">
        <v>10550000</v>
      </c>
      <c r="J81" s="107">
        <v>10550000</v>
      </c>
      <c r="K81" s="107">
        <v>10550000</v>
      </c>
      <c r="L81" s="107">
        <v>10550000</v>
      </c>
      <c r="M81" s="90"/>
      <c r="N81" s="90"/>
      <c r="O81" s="90"/>
      <c r="P81" s="90"/>
      <c r="Q81" s="90"/>
      <c r="R81" s="90"/>
      <c r="S81" s="90"/>
      <c r="T81" s="90"/>
      <c r="U81" s="98"/>
      <c r="V81" s="98"/>
      <c r="W81" s="98"/>
      <c r="X81" s="98"/>
      <c r="Y81" s="91">
        <f t="shared" si="15"/>
        <v>10550000</v>
      </c>
      <c r="Z81" s="108">
        <f t="shared" si="15"/>
        <v>10550000</v>
      </c>
      <c r="AA81" s="91">
        <f t="shared" si="15"/>
        <v>10550000</v>
      </c>
      <c r="AB81" s="108">
        <f t="shared" si="15"/>
        <v>10550000</v>
      </c>
      <c r="AC81" s="80"/>
    </row>
    <row r="82" spans="1:59" s="119" customFormat="1" ht="15.75" customHeight="1" thickTop="1" thickBot="1" x14ac:dyDescent="0.3">
      <c r="A82" s="127"/>
      <c r="B82" s="127"/>
      <c r="C82" s="127"/>
      <c r="D82" s="127"/>
      <c r="E82" s="127"/>
      <c r="F82" s="127"/>
      <c r="G82" s="120"/>
      <c r="H82" s="120" t="s">
        <v>504</v>
      </c>
      <c r="I82" s="123">
        <v>14171666</v>
      </c>
      <c r="J82" s="123">
        <v>12993333</v>
      </c>
      <c r="K82" s="123">
        <v>12993333</v>
      </c>
      <c r="L82" s="123">
        <v>12993333</v>
      </c>
      <c r="M82" s="123">
        <f t="shared" ref="M82:X84" si="36">+M83</f>
        <v>0</v>
      </c>
      <c r="N82" s="123">
        <f t="shared" si="36"/>
        <v>0</v>
      </c>
      <c r="O82" s="123">
        <f t="shared" si="36"/>
        <v>0</v>
      </c>
      <c r="P82" s="123">
        <f t="shared" si="36"/>
        <v>0</v>
      </c>
      <c r="Q82" s="123">
        <f t="shared" si="36"/>
        <v>0</v>
      </c>
      <c r="R82" s="123">
        <f t="shared" si="36"/>
        <v>0</v>
      </c>
      <c r="S82" s="123">
        <f t="shared" si="36"/>
        <v>0</v>
      </c>
      <c r="T82" s="123">
        <f t="shared" si="36"/>
        <v>0</v>
      </c>
      <c r="U82" s="158">
        <f t="shared" si="36"/>
        <v>0</v>
      </c>
      <c r="V82" s="158">
        <f t="shared" si="36"/>
        <v>0</v>
      </c>
      <c r="W82" s="158">
        <f t="shared" si="36"/>
        <v>0</v>
      </c>
      <c r="X82" s="158">
        <f t="shared" si="36"/>
        <v>0</v>
      </c>
      <c r="Y82" s="124">
        <f t="shared" si="15"/>
        <v>14171666</v>
      </c>
      <c r="Z82" s="108">
        <f t="shared" si="15"/>
        <v>12993333</v>
      </c>
      <c r="AA82" s="124">
        <f t="shared" si="15"/>
        <v>12993333</v>
      </c>
      <c r="AB82" s="108">
        <f t="shared" si="15"/>
        <v>12993333</v>
      </c>
      <c r="AC82" s="80"/>
      <c r="AD82"/>
      <c r="AE82"/>
      <c r="AF82"/>
      <c r="AG82"/>
      <c r="AH82"/>
      <c r="AI82"/>
      <c r="AJ82"/>
      <c r="AK82"/>
      <c r="AL82"/>
      <c r="AM82"/>
      <c r="AN82"/>
      <c r="AO82"/>
      <c r="AP82"/>
      <c r="AQ82"/>
      <c r="AR82"/>
      <c r="AS82"/>
      <c r="AT82"/>
      <c r="AU82"/>
      <c r="AV82"/>
      <c r="AW82"/>
      <c r="AX82"/>
      <c r="AY82"/>
      <c r="AZ82"/>
      <c r="BA82"/>
      <c r="BB82"/>
      <c r="BC82"/>
      <c r="BD82"/>
      <c r="BE82"/>
      <c r="BF82"/>
      <c r="BG82"/>
    </row>
    <row r="83" spans="1:59" ht="15.75" customHeight="1" thickTop="1" thickBot="1" x14ac:dyDescent="0.3">
      <c r="A83" s="127"/>
      <c r="B83" s="127"/>
      <c r="C83" s="127"/>
      <c r="D83" s="127"/>
      <c r="E83" s="86"/>
      <c r="F83" s="86"/>
      <c r="G83" s="86"/>
      <c r="H83" s="120" t="s">
        <v>493</v>
      </c>
      <c r="I83" s="123">
        <v>14171666</v>
      </c>
      <c r="J83" s="123">
        <v>12993333</v>
      </c>
      <c r="K83" s="123">
        <v>12993333</v>
      </c>
      <c r="L83" s="123">
        <v>12993333</v>
      </c>
      <c r="M83" s="107">
        <f t="shared" si="36"/>
        <v>0</v>
      </c>
      <c r="N83" s="107">
        <f t="shared" si="36"/>
        <v>0</v>
      </c>
      <c r="O83" s="107">
        <f t="shared" si="36"/>
        <v>0</v>
      </c>
      <c r="P83" s="107">
        <f t="shared" si="36"/>
        <v>0</v>
      </c>
      <c r="Q83" s="107">
        <f t="shared" si="36"/>
        <v>0</v>
      </c>
      <c r="R83" s="107">
        <f t="shared" si="36"/>
        <v>0</v>
      </c>
      <c r="S83" s="107">
        <f t="shared" si="36"/>
        <v>0</v>
      </c>
      <c r="T83" s="107">
        <f t="shared" si="36"/>
        <v>0</v>
      </c>
      <c r="U83" s="98">
        <f t="shared" si="36"/>
        <v>0</v>
      </c>
      <c r="V83" s="98">
        <f t="shared" si="36"/>
        <v>0</v>
      </c>
      <c r="W83" s="98">
        <f t="shared" si="36"/>
        <v>0</v>
      </c>
      <c r="X83" s="98">
        <f t="shared" si="36"/>
        <v>0</v>
      </c>
      <c r="Y83" s="108">
        <f t="shared" si="15"/>
        <v>14171666</v>
      </c>
      <c r="Z83" s="108">
        <f t="shared" si="15"/>
        <v>12993333</v>
      </c>
      <c r="AA83" s="108">
        <f t="shared" si="15"/>
        <v>12993333</v>
      </c>
      <c r="AB83" s="108">
        <f t="shared" si="15"/>
        <v>12993333</v>
      </c>
      <c r="AC83" s="80"/>
    </row>
    <row r="84" spans="1:59" ht="15.75" customHeight="1" thickTop="1" thickBot="1" x14ac:dyDescent="0.3">
      <c r="A84" s="86"/>
      <c r="B84" s="86"/>
      <c r="C84" s="88"/>
      <c r="D84" s="88"/>
      <c r="E84" s="87"/>
      <c r="F84" s="87"/>
      <c r="G84" s="86"/>
      <c r="H84" s="120" t="s">
        <v>494</v>
      </c>
      <c r="I84" s="123">
        <v>14171666</v>
      </c>
      <c r="J84" s="123">
        <v>12993333</v>
      </c>
      <c r="K84" s="123">
        <v>12993333</v>
      </c>
      <c r="L84" s="123">
        <v>12993333</v>
      </c>
      <c r="M84" s="90">
        <f t="shared" si="36"/>
        <v>0</v>
      </c>
      <c r="N84" s="90">
        <f t="shared" si="36"/>
        <v>0</v>
      </c>
      <c r="O84" s="90">
        <f t="shared" si="36"/>
        <v>0</v>
      </c>
      <c r="P84" s="90">
        <f t="shared" si="36"/>
        <v>0</v>
      </c>
      <c r="Q84" s="90">
        <f t="shared" si="36"/>
        <v>0</v>
      </c>
      <c r="R84" s="90">
        <f t="shared" si="36"/>
        <v>0</v>
      </c>
      <c r="S84" s="90">
        <f t="shared" si="36"/>
        <v>0</v>
      </c>
      <c r="T84" s="90">
        <f t="shared" si="36"/>
        <v>0</v>
      </c>
      <c r="U84" s="98">
        <f t="shared" si="36"/>
        <v>0</v>
      </c>
      <c r="V84" s="98">
        <f t="shared" si="36"/>
        <v>0</v>
      </c>
      <c r="W84" s="98">
        <f t="shared" si="36"/>
        <v>0</v>
      </c>
      <c r="X84" s="98">
        <f t="shared" si="36"/>
        <v>0</v>
      </c>
      <c r="Y84" s="91">
        <f t="shared" si="15"/>
        <v>14171666</v>
      </c>
      <c r="Z84" s="108">
        <f t="shared" si="15"/>
        <v>12993333</v>
      </c>
      <c r="AA84" s="91">
        <f t="shared" si="15"/>
        <v>12993333</v>
      </c>
      <c r="AB84" s="108">
        <f t="shared" si="15"/>
        <v>12993333</v>
      </c>
      <c r="AC84" s="80"/>
    </row>
    <row r="85" spans="1:59" ht="16.5" thickTop="1" thickBot="1" x14ac:dyDescent="0.3">
      <c r="A85" s="86"/>
      <c r="B85" s="86"/>
      <c r="C85" s="88"/>
      <c r="D85" s="88"/>
      <c r="E85" s="87"/>
      <c r="F85" s="87"/>
      <c r="G85" s="87"/>
      <c r="H85" s="120" t="s">
        <v>495</v>
      </c>
      <c r="I85" s="123">
        <v>14171666</v>
      </c>
      <c r="J85" s="123">
        <v>12993333</v>
      </c>
      <c r="K85" s="123">
        <v>12993333</v>
      </c>
      <c r="L85" s="123">
        <v>12993333</v>
      </c>
      <c r="M85" s="90"/>
      <c r="N85" s="90"/>
      <c r="O85" s="90"/>
      <c r="P85" s="90"/>
      <c r="Q85" s="90"/>
      <c r="R85" s="90"/>
      <c r="S85" s="90"/>
      <c r="T85" s="90"/>
      <c r="U85" s="98"/>
      <c r="V85" s="98"/>
      <c r="W85" s="98"/>
      <c r="X85" s="98"/>
      <c r="Y85" s="91">
        <f t="shared" si="15"/>
        <v>14171666</v>
      </c>
      <c r="Z85" s="108">
        <f t="shared" si="15"/>
        <v>12993333</v>
      </c>
      <c r="AA85" s="91">
        <f t="shared" si="15"/>
        <v>12993333</v>
      </c>
      <c r="AB85" s="108">
        <f t="shared" si="15"/>
        <v>12993333</v>
      </c>
      <c r="AC85" s="80"/>
    </row>
    <row r="86" spans="1:59" s="131" customFormat="1" ht="16.5" thickTop="1" thickBot="1" x14ac:dyDescent="0.3">
      <c r="A86" s="86"/>
      <c r="B86" s="86"/>
      <c r="C86" s="88"/>
      <c r="D86" s="88"/>
      <c r="E86" s="87"/>
      <c r="F86" s="87"/>
      <c r="G86" s="87"/>
      <c r="H86" s="128" t="s">
        <v>505</v>
      </c>
      <c r="I86" s="129">
        <f>+I87</f>
        <v>0</v>
      </c>
      <c r="J86" s="129"/>
      <c r="K86" s="129"/>
      <c r="L86" s="129"/>
      <c r="M86" s="129"/>
      <c r="N86" s="129"/>
      <c r="O86" s="129"/>
      <c r="P86" s="129"/>
      <c r="Q86" s="129"/>
      <c r="R86" s="129"/>
      <c r="S86" s="129"/>
      <c r="T86" s="129"/>
      <c r="U86" s="98"/>
      <c r="V86" s="98"/>
      <c r="W86" s="98"/>
      <c r="X86" s="98"/>
      <c r="Y86" s="91">
        <f t="shared" ref="Y86:AB149" si="37">+I86+M86+Q86+U86</f>
        <v>0</v>
      </c>
      <c r="Z86" s="108">
        <f t="shared" si="37"/>
        <v>0</v>
      </c>
      <c r="AA86" s="91">
        <f t="shared" si="37"/>
        <v>0</v>
      </c>
      <c r="AB86" s="108">
        <f t="shared" si="37"/>
        <v>0</v>
      </c>
      <c r="AC86" s="130"/>
    </row>
    <row r="87" spans="1:59" s="131" customFormat="1" ht="16.5" thickTop="1" thickBot="1" x14ac:dyDescent="0.3">
      <c r="A87" s="86"/>
      <c r="B87" s="86"/>
      <c r="C87" s="88"/>
      <c r="D87" s="88"/>
      <c r="E87" s="87"/>
      <c r="F87" s="87"/>
      <c r="G87" s="87"/>
      <c r="H87" s="132" t="s">
        <v>506</v>
      </c>
      <c r="I87" s="129">
        <v>0</v>
      </c>
      <c r="J87" s="129">
        <v>0</v>
      </c>
      <c r="K87" s="129">
        <v>0</v>
      </c>
      <c r="L87" s="129">
        <v>0</v>
      </c>
      <c r="M87" s="129"/>
      <c r="N87" s="129"/>
      <c r="O87" s="129"/>
      <c r="P87" s="129"/>
      <c r="Q87" s="129"/>
      <c r="R87" s="129"/>
      <c r="S87" s="129"/>
      <c r="T87" s="129"/>
      <c r="U87" s="98"/>
      <c r="V87" s="98"/>
      <c r="W87" s="98"/>
      <c r="X87" s="98"/>
      <c r="Y87" s="91">
        <f t="shared" si="37"/>
        <v>0</v>
      </c>
      <c r="Z87" s="108">
        <f t="shared" si="37"/>
        <v>0</v>
      </c>
      <c r="AA87" s="91">
        <f t="shared" si="37"/>
        <v>0</v>
      </c>
      <c r="AB87" s="108">
        <f t="shared" si="37"/>
        <v>0</v>
      </c>
      <c r="AC87" s="130"/>
    </row>
    <row r="88" spans="1:59" s="131" customFormat="1" ht="16.5" thickTop="1" thickBot="1" x14ac:dyDescent="0.3">
      <c r="A88" s="86"/>
      <c r="B88" s="86"/>
      <c r="C88" s="88"/>
      <c r="D88" s="88"/>
      <c r="E88" s="87"/>
      <c r="F88" s="87"/>
      <c r="G88" s="87"/>
      <c r="H88" s="132" t="s">
        <v>493</v>
      </c>
      <c r="I88" s="129">
        <v>0</v>
      </c>
      <c r="J88" s="129">
        <v>0</v>
      </c>
      <c r="K88" s="129">
        <v>0</v>
      </c>
      <c r="L88" s="129">
        <v>0</v>
      </c>
      <c r="M88" s="129"/>
      <c r="N88" s="129"/>
      <c r="O88" s="129"/>
      <c r="P88" s="129"/>
      <c r="Q88" s="129"/>
      <c r="R88" s="129"/>
      <c r="S88" s="129"/>
      <c r="T88" s="129"/>
      <c r="U88" s="98"/>
      <c r="V88" s="98"/>
      <c r="W88" s="98"/>
      <c r="X88" s="98"/>
      <c r="Y88" s="91">
        <f t="shared" si="37"/>
        <v>0</v>
      </c>
      <c r="Z88" s="108">
        <f t="shared" si="37"/>
        <v>0</v>
      </c>
      <c r="AA88" s="91">
        <f t="shared" si="37"/>
        <v>0</v>
      </c>
      <c r="AB88" s="108">
        <f t="shared" si="37"/>
        <v>0</v>
      </c>
      <c r="AC88" s="130"/>
    </row>
    <row r="89" spans="1:59" ht="16.5" thickTop="1" thickBot="1" x14ac:dyDescent="0.3">
      <c r="A89" s="86"/>
      <c r="B89" s="86"/>
      <c r="C89" s="88"/>
      <c r="D89" s="88"/>
      <c r="E89" s="87"/>
      <c r="F89" s="87"/>
      <c r="G89" s="87"/>
      <c r="H89" s="120" t="s">
        <v>494</v>
      </c>
      <c r="I89" s="98">
        <v>0</v>
      </c>
      <c r="J89" s="98">
        <v>0</v>
      </c>
      <c r="K89" s="98">
        <v>0</v>
      </c>
      <c r="L89" s="98">
        <v>0</v>
      </c>
      <c r="M89" s="90"/>
      <c r="N89" s="90"/>
      <c r="O89" s="90"/>
      <c r="P89" s="90"/>
      <c r="Q89" s="90"/>
      <c r="R89" s="90"/>
      <c r="S89" s="90"/>
      <c r="T89" s="90"/>
      <c r="U89" s="98"/>
      <c r="V89" s="98"/>
      <c r="W89" s="98"/>
      <c r="X89" s="98"/>
      <c r="Y89" s="91">
        <f t="shared" si="37"/>
        <v>0</v>
      </c>
      <c r="Z89" s="108">
        <f t="shared" si="37"/>
        <v>0</v>
      </c>
      <c r="AA89" s="91">
        <f t="shared" si="37"/>
        <v>0</v>
      </c>
      <c r="AB89" s="108">
        <f t="shared" si="37"/>
        <v>0</v>
      </c>
      <c r="AC89" s="80"/>
    </row>
    <row r="90" spans="1:59" ht="16.5" thickTop="1" thickBot="1" x14ac:dyDescent="0.3">
      <c r="A90" s="86"/>
      <c r="B90" s="86"/>
      <c r="C90" s="88"/>
      <c r="D90" s="88"/>
      <c r="E90" s="87"/>
      <c r="F90" s="87"/>
      <c r="G90" s="87"/>
      <c r="H90" s="120" t="s">
        <v>495</v>
      </c>
      <c r="I90" s="98">
        <v>0</v>
      </c>
      <c r="J90" s="98">
        <v>0</v>
      </c>
      <c r="K90" s="98">
        <v>0</v>
      </c>
      <c r="L90" s="98">
        <v>0</v>
      </c>
      <c r="M90" s="90"/>
      <c r="N90" s="90"/>
      <c r="O90" s="90"/>
      <c r="P90" s="90"/>
      <c r="Q90" s="90"/>
      <c r="R90" s="90"/>
      <c r="S90" s="90"/>
      <c r="T90" s="90"/>
      <c r="U90" s="98"/>
      <c r="V90" s="98"/>
      <c r="W90" s="98"/>
      <c r="X90" s="98"/>
      <c r="Y90" s="91">
        <f t="shared" si="37"/>
        <v>0</v>
      </c>
      <c r="Z90" s="108">
        <f t="shared" si="37"/>
        <v>0</v>
      </c>
      <c r="AA90" s="91">
        <f t="shared" si="37"/>
        <v>0</v>
      </c>
      <c r="AB90" s="108">
        <f t="shared" si="37"/>
        <v>0</v>
      </c>
      <c r="AC90" s="80"/>
    </row>
    <row r="91" spans="1:59" s="131" customFormat="1" ht="16.5" thickTop="1" thickBot="1" x14ac:dyDescent="0.3">
      <c r="A91" s="86"/>
      <c r="B91" s="86"/>
      <c r="C91" s="88"/>
      <c r="D91" s="88"/>
      <c r="E91" s="87"/>
      <c r="F91" s="87"/>
      <c r="G91" s="87"/>
      <c r="H91" s="133" t="s">
        <v>507</v>
      </c>
      <c r="I91" s="134">
        <f>+I92+I96+I100+I104</f>
        <v>1067856290</v>
      </c>
      <c r="J91" s="134">
        <f t="shared" ref="J91:L91" si="38">+J92+J96+J100+J104</f>
        <v>1067856290</v>
      </c>
      <c r="K91" s="134">
        <f t="shared" si="38"/>
        <v>1015904821</v>
      </c>
      <c r="L91" s="134">
        <f t="shared" si="38"/>
        <v>1015904821</v>
      </c>
      <c r="M91" s="129"/>
      <c r="N91" s="129"/>
      <c r="O91" s="129"/>
      <c r="P91" s="129"/>
      <c r="Q91" s="129"/>
      <c r="R91" s="129"/>
      <c r="S91" s="129"/>
      <c r="T91" s="129"/>
      <c r="U91" s="98"/>
      <c r="V91" s="98"/>
      <c r="W91" s="98"/>
      <c r="X91" s="98"/>
      <c r="Y91" s="91">
        <f t="shared" si="37"/>
        <v>1067856290</v>
      </c>
      <c r="Z91" s="108">
        <f t="shared" si="37"/>
        <v>1067856290</v>
      </c>
      <c r="AA91" s="91">
        <f t="shared" si="37"/>
        <v>1015904821</v>
      </c>
      <c r="AB91" s="108">
        <f t="shared" si="37"/>
        <v>1015904821</v>
      </c>
      <c r="AC91" s="130"/>
    </row>
    <row r="92" spans="1:59" s="131" customFormat="1" ht="16.5" thickTop="1" thickBot="1" x14ac:dyDescent="0.3">
      <c r="A92" s="86"/>
      <c r="B92" s="86"/>
      <c r="C92" s="88"/>
      <c r="D92" s="88"/>
      <c r="E92" s="87"/>
      <c r="F92" s="87"/>
      <c r="G92" s="87"/>
      <c r="H92" s="132" t="s">
        <v>508</v>
      </c>
      <c r="I92" s="129">
        <v>0</v>
      </c>
      <c r="J92" s="129">
        <v>0</v>
      </c>
      <c r="K92" s="129">
        <v>0</v>
      </c>
      <c r="L92" s="129">
        <v>0</v>
      </c>
      <c r="M92" s="129"/>
      <c r="N92" s="129"/>
      <c r="O92" s="129"/>
      <c r="P92" s="129"/>
      <c r="Q92" s="129"/>
      <c r="R92" s="129"/>
      <c r="S92" s="129"/>
      <c r="T92" s="129"/>
      <c r="U92" s="98"/>
      <c r="V92" s="98"/>
      <c r="W92" s="98"/>
      <c r="X92" s="98"/>
      <c r="Y92" s="91">
        <f t="shared" si="37"/>
        <v>0</v>
      </c>
      <c r="Z92" s="108">
        <f t="shared" si="37"/>
        <v>0</v>
      </c>
      <c r="AA92" s="91">
        <f t="shared" si="37"/>
        <v>0</v>
      </c>
      <c r="AB92" s="108">
        <f t="shared" si="37"/>
        <v>0</v>
      </c>
      <c r="AC92" s="130"/>
    </row>
    <row r="93" spans="1:59" s="131" customFormat="1" ht="16.5" thickTop="1" thickBot="1" x14ac:dyDescent="0.3">
      <c r="A93" s="86"/>
      <c r="B93" s="86"/>
      <c r="C93" s="88"/>
      <c r="D93" s="88"/>
      <c r="E93" s="87"/>
      <c r="F93" s="87"/>
      <c r="G93" s="87"/>
      <c r="H93" s="132" t="s">
        <v>493</v>
      </c>
      <c r="I93" s="129">
        <v>0</v>
      </c>
      <c r="J93" s="129">
        <v>0</v>
      </c>
      <c r="K93" s="129">
        <v>0</v>
      </c>
      <c r="L93" s="129">
        <v>0</v>
      </c>
      <c r="M93" s="129"/>
      <c r="N93" s="129"/>
      <c r="O93" s="129"/>
      <c r="P93" s="129"/>
      <c r="Q93" s="129"/>
      <c r="R93" s="129"/>
      <c r="S93" s="129"/>
      <c r="T93" s="129"/>
      <c r="U93" s="98"/>
      <c r="V93" s="98"/>
      <c r="W93" s="98"/>
      <c r="X93" s="98"/>
      <c r="Y93" s="91">
        <f t="shared" si="37"/>
        <v>0</v>
      </c>
      <c r="Z93" s="108">
        <f t="shared" si="37"/>
        <v>0</v>
      </c>
      <c r="AA93" s="91">
        <f t="shared" si="37"/>
        <v>0</v>
      </c>
      <c r="AB93" s="108">
        <f t="shared" si="37"/>
        <v>0</v>
      </c>
      <c r="AC93" s="130"/>
    </row>
    <row r="94" spans="1:59" ht="16.5" thickTop="1" thickBot="1" x14ac:dyDescent="0.3">
      <c r="A94" s="86"/>
      <c r="B94" s="86"/>
      <c r="C94" s="88"/>
      <c r="D94" s="88"/>
      <c r="E94" s="87"/>
      <c r="F94" s="87"/>
      <c r="G94" s="87"/>
      <c r="H94" s="120" t="s">
        <v>494</v>
      </c>
      <c r="I94" s="98">
        <v>0</v>
      </c>
      <c r="J94" s="98">
        <v>0</v>
      </c>
      <c r="K94" s="98">
        <v>0</v>
      </c>
      <c r="L94" s="98">
        <v>0</v>
      </c>
      <c r="M94" s="90"/>
      <c r="N94" s="90"/>
      <c r="O94" s="90"/>
      <c r="P94" s="90"/>
      <c r="Q94" s="90"/>
      <c r="R94" s="90"/>
      <c r="S94" s="90"/>
      <c r="T94" s="90"/>
      <c r="U94" s="98"/>
      <c r="V94" s="98"/>
      <c r="W94" s="98"/>
      <c r="X94" s="98"/>
      <c r="Y94" s="91">
        <f t="shared" si="37"/>
        <v>0</v>
      </c>
      <c r="Z94" s="108">
        <f t="shared" si="37"/>
        <v>0</v>
      </c>
      <c r="AA94" s="91">
        <f t="shared" si="37"/>
        <v>0</v>
      </c>
      <c r="AB94" s="108">
        <f t="shared" si="37"/>
        <v>0</v>
      </c>
      <c r="AC94" s="80"/>
    </row>
    <row r="95" spans="1:59" ht="16.5" thickTop="1" thickBot="1" x14ac:dyDescent="0.3">
      <c r="A95" s="86"/>
      <c r="B95" s="86"/>
      <c r="C95" s="88"/>
      <c r="D95" s="88"/>
      <c r="E95" s="87"/>
      <c r="F95" s="87"/>
      <c r="G95" s="87"/>
      <c r="H95" s="120" t="s">
        <v>495</v>
      </c>
      <c r="I95" s="98">
        <v>0</v>
      </c>
      <c r="J95" s="98">
        <v>0</v>
      </c>
      <c r="K95" s="98">
        <v>0</v>
      </c>
      <c r="L95" s="98">
        <v>0</v>
      </c>
      <c r="M95" s="90"/>
      <c r="N95" s="90"/>
      <c r="O95" s="90"/>
      <c r="P95" s="90"/>
      <c r="Q95" s="90"/>
      <c r="R95" s="90"/>
      <c r="S95" s="90"/>
      <c r="T95" s="90"/>
      <c r="U95" s="98"/>
      <c r="V95" s="98"/>
      <c r="W95" s="98"/>
      <c r="X95" s="98"/>
      <c r="Y95" s="91">
        <f t="shared" si="37"/>
        <v>0</v>
      </c>
      <c r="Z95" s="108">
        <f t="shared" si="37"/>
        <v>0</v>
      </c>
      <c r="AA95" s="91">
        <f t="shared" si="37"/>
        <v>0</v>
      </c>
      <c r="AB95" s="108">
        <f t="shared" si="37"/>
        <v>0</v>
      </c>
      <c r="AC95" s="80"/>
    </row>
    <row r="96" spans="1:59" s="131" customFormat="1" ht="16.5" thickTop="1" thickBot="1" x14ac:dyDescent="0.3">
      <c r="A96" s="86"/>
      <c r="B96" s="86"/>
      <c r="C96" s="88"/>
      <c r="D96" s="88"/>
      <c r="E96" s="87"/>
      <c r="F96" s="87"/>
      <c r="G96" s="87"/>
      <c r="H96" s="132" t="s">
        <v>509</v>
      </c>
      <c r="I96" s="129">
        <v>15432500</v>
      </c>
      <c r="J96" s="129">
        <v>15432500</v>
      </c>
      <c r="K96" s="129">
        <v>15432500</v>
      </c>
      <c r="L96" s="129">
        <v>15432500</v>
      </c>
      <c r="M96" s="129"/>
      <c r="N96" s="129"/>
      <c r="O96" s="129"/>
      <c r="P96" s="129"/>
      <c r="Q96" s="129"/>
      <c r="R96" s="129"/>
      <c r="S96" s="129"/>
      <c r="T96" s="129"/>
      <c r="U96" s="98"/>
      <c r="V96" s="98"/>
      <c r="W96" s="98"/>
      <c r="X96" s="98"/>
      <c r="Y96" s="91">
        <f t="shared" si="37"/>
        <v>15432500</v>
      </c>
      <c r="Z96" s="108">
        <f t="shared" si="37"/>
        <v>15432500</v>
      </c>
      <c r="AA96" s="91">
        <f t="shared" si="37"/>
        <v>15432500</v>
      </c>
      <c r="AB96" s="108">
        <f t="shared" si="37"/>
        <v>15432500</v>
      </c>
      <c r="AC96" s="130"/>
    </row>
    <row r="97" spans="1:29" s="131" customFormat="1" ht="16.5" thickTop="1" thickBot="1" x14ac:dyDescent="0.3">
      <c r="A97" s="86"/>
      <c r="B97" s="86"/>
      <c r="C97" s="88"/>
      <c r="D97" s="88"/>
      <c r="E97" s="87"/>
      <c r="F97" s="87"/>
      <c r="G97" s="87"/>
      <c r="H97" s="132" t="s">
        <v>493</v>
      </c>
      <c r="I97" s="129">
        <v>15432500</v>
      </c>
      <c r="J97" s="129">
        <v>15432500</v>
      </c>
      <c r="K97" s="129">
        <v>15432500</v>
      </c>
      <c r="L97" s="129">
        <v>15432500</v>
      </c>
      <c r="M97" s="129"/>
      <c r="N97" s="129"/>
      <c r="O97" s="129"/>
      <c r="P97" s="129"/>
      <c r="Q97" s="129"/>
      <c r="R97" s="129"/>
      <c r="S97" s="129"/>
      <c r="T97" s="129"/>
      <c r="U97" s="98"/>
      <c r="V97" s="98"/>
      <c r="W97" s="98"/>
      <c r="X97" s="98"/>
      <c r="Y97" s="91">
        <f t="shared" si="37"/>
        <v>15432500</v>
      </c>
      <c r="Z97" s="108">
        <f t="shared" si="37"/>
        <v>15432500</v>
      </c>
      <c r="AA97" s="91">
        <f t="shared" si="37"/>
        <v>15432500</v>
      </c>
      <c r="AB97" s="108">
        <f t="shared" si="37"/>
        <v>15432500</v>
      </c>
      <c r="AC97" s="130"/>
    </row>
    <row r="98" spans="1:29" ht="16.5" thickTop="1" thickBot="1" x14ac:dyDescent="0.3">
      <c r="A98" s="86"/>
      <c r="B98" s="86"/>
      <c r="C98" s="88"/>
      <c r="D98" s="88"/>
      <c r="E98" s="87"/>
      <c r="F98" s="87"/>
      <c r="G98" s="87"/>
      <c r="H98" s="120" t="s">
        <v>494</v>
      </c>
      <c r="I98" s="98">
        <v>15432500</v>
      </c>
      <c r="J98" s="98">
        <v>15432500</v>
      </c>
      <c r="K98" s="98">
        <v>15432500</v>
      </c>
      <c r="L98" s="98">
        <v>15432500</v>
      </c>
      <c r="M98" s="90"/>
      <c r="N98" s="90"/>
      <c r="O98" s="90"/>
      <c r="P98" s="90"/>
      <c r="Q98" s="90"/>
      <c r="R98" s="90"/>
      <c r="S98" s="90"/>
      <c r="T98" s="90"/>
      <c r="U98" s="98"/>
      <c r="V98" s="98"/>
      <c r="W98" s="98"/>
      <c r="X98" s="98"/>
      <c r="Y98" s="91">
        <f t="shared" si="37"/>
        <v>15432500</v>
      </c>
      <c r="Z98" s="108">
        <f t="shared" si="37"/>
        <v>15432500</v>
      </c>
      <c r="AA98" s="91">
        <f t="shared" si="37"/>
        <v>15432500</v>
      </c>
      <c r="AB98" s="108">
        <f t="shared" si="37"/>
        <v>15432500</v>
      </c>
      <c r="AC98" s="80"/>
    </row>
    <row r="99" spans="1:29" ht="16.5" thickTop="1" thickBot="1" x14ac:dyDescent="0.3">
      <c r="A99" s="86"/>
      <c r="B99" s="86"/>
      <c r="C99" s="88"/>
      <c r="D99" s="88"/>
      <c r="E99" s="87"/>
      <c r="F99" s="87"/>
      <c r="G99" s="87"/>
      <c r="H99" s="120" t="s">
        <v>495</v>
      </c>
      <c r="I99" s="98">
        <v>15432500</v>
      </c>
      <c r="J99" s="98">
        <v>15432500</v>
      </c>
      <c r="K99" s="98">
        <v>15432500</v>
      </c>
      <c r="L99" s="98">
        <v>15432500</v>
      </c>
      <c r="M99" s="90"/>
      <c r="N99" s="90"/>
      <c r="O99" s="90"/>
      <c r="P99" s="90"/>
      <c r="Q99" s="90"/>
      <c r="R99" s="90"/>
      <c r="S99" s="90"/>
      <c r="T99" s="90"/>
      <c r="U99" s="98"/>
      <c r="V99" s="98"/>
      <c r="W99" s="98"/>
      <c r="X99" s="98"/>
      <c r="Y99" s="91">
        <f t="shared" si="37"/>
        <v>15432500</v>
      </c>
      <c r="Z99" s="108">
        <f t="shared" si="37"/>
        <v>15432500</v>
      </c>
      <c r="AA99" s="91">
        <f t="shared" si="37"/>
        <v>15432500</v>
      </c>
      <c r="AB99" s="108">
        <f t="shared" si="37"/>
        <v>15432500</v>
      </c>
      <c r="AC99" s="80"/>
    </row>
    <row r="100" spans="1:29" s="131" customFormat="1" ht="16.5" thickTop="1" thickBot="1" x14ac:dyDescent="0.3">
      <c r="A100" s="86"/>
      <c r="B100" s="86"/>
      <c r="C100" s="88"/>
      <c r="D100" s="88"/>
      <c r="E100" s="87"/>
      <c r="F100" s="87"/>
      <c r="G100" s="87"/>
      <c r="H100" s="132" t="s">
        <v>510</v>
      </c>
      <c r="I100" s="129">
        <v>4194790</v>
      </c>
      <c r="J100" s="129">
        <v>4194790</v>
      </c>
      <c r="K100" s="129">
        <v>4194790</v>
      </c>
      <c r="L100" s="129">
        <v>4194790</v>
      </c>
      <c r="M100" s="129"/>
      <c r="N100" s="129"/>
      <c r="O100" s="129"/>
      <c r="P100" s="129"/>
      <c r="Q100" s="129"/>
      <c r="R100" s="129"/>
      <c r="S100" s="129"/>
      <c r="T100" s="129"/>
      <c r="U100" s="98"/>
      <c r="V100" s="98"/>
      <c r="W100" s="98"/>
      <c r="X100" s="98"/>
      <c r="Y100" s="91">
        <f t="shared" si="37"/>
        <v>4194790</v>
      </c>
      <c r="Z100" s="108">
        <f t="shared" si="37"/>
        <v>4194790</v>
      </c>
      <c r="AA100" s="91">
        <f t="shared" si="37"/>
        <v>4194790</v>
      </c>
      <c r="AB100" s="108">
        <f t="shared" si="37"/>
        <v>4194790</v>
      </c>
      <c r="AC100" s="130"/>
    </row>
    <row r="101" spans="1:29" s="131" customFormat="1" ht="16.5" thickTop="1" thickBot="1" x14ac:dyDescent="0.3">
      <c r="A101" s="86"/>
      <c r="B101" s="86"/>
      <c r="C101" s="88"/>
      <c r="D101" s="88"/>
      <c r="E101" s="87"/>
      <c r="F101" s="87"/>
      <c r="G101" s="87"/>
      <c r="H101" s="132" t="s">
        <v>493</v>
      </c>
      <c r="I101" s="129">
        <v>4194790</v>
      </c>
      <c r="J101" s="129">
        <v>4194790</v>
      </c>
      <c r="K101" s="129">
        <v>4194790</v>
      </c>
      <c r="L101" s="129">
        <v>4194790</v>
      </c>
      <c r="M101" s="129"/>
      <c r="N101" s="129"/>
      <c r="O101" s="129"/>
      <c r="P101" s="129"/>
      <c r="Q101" s="129"/>
      <c r="R101" s="129"/>
      <c r="S101" s="129"/>
      <c r="T101" s="129"/>
      <c r="U101" s="98"/>
      <c r="V101" s="98"/>
      <c r="W101" s="98"/>
      <c r="X101" s="98"/>
      <c r="Y101" s="91">
        <f t="shared" si="37"/>
        <v>4194790</v>
      </c>
      <c r="Z101" s="108">
        <f t="shared" si="37"/>
        <v>4194790</v>
      </c>
      <c r="AA101" s="91">
        <f t="shared" si="37"/>
        <v>4194790</v>
      </c>
      <c r="AB101" s="108">
        <f t="shared" si="37"/>
        <v>4194790</v>
      </c>
      <c r="AC101" s="130"/>
    </row>
    <row r="102" spans="1:29" ht="16.5" thickTop="1" thickBot="1" x14ac:dyDescent="0.3">
      <c r="A102" s="86"/>
      <c r="B102" s="86"/>
      <c r="C102" s="88"/>
      <c r="D102" s="88"/>
      <c r="E102" s="87"/>
      <c r="F102" s="87"/>
      <c r="G102" s="87"/>
      <c r="H102" s="120" t="s">
        <v>494</v>
      </c>
      <c r="I102" s="98">
        <v>4194790</v>
      </c>
      <c r="J102" s="98">
        <v>4194790</v>
      </c>
      <c r="K102" s="98">
        <v>4194790</v>
      </c>
      <c r="L102" s="98">
        <v>4194790</v>
      </c>
      <c r="M102" s="90"/>
      <c r="N102" s="90"/>
      <c r="O102" s="90"/>
      <c r="P102" s="90"/>
      <c r="Q102" s="90"/>
      <c r="R102" s="90"/>
      <c r="S102" s="90"/>
      <c r="T102" s="90"/>
      <c r="U102" s="98"/>
      <c r="V102" s="98"/>
      <c r="W102" s="98"/>
      <c r="X102" s="98"/>
      <c r="Y102" s="91">
        <f t="shared" si="37"/>
        <v>4194790</v>
      </c>
      <c r="Z102" s="108">
        <f t="shared" si="37"/>
        <v>4194790</v>
      </c>
      <c r="AA102" s="91">
        <f t="shared" si="37"/>
        <v>4194790</v>
      </c>
      <c r="AB102" s="108">
        <f t="shared" si="37"/>
        <v>4194790</v>
      </c>
      <c r="AC102" s="80"/>
    </row>
    <row r="103" spans="1:29" ht="16.5" thickTop="1" thickBot="1" x14ac:dyDescent="0.3">
      <c r="A103" s="86"/>
      <c r="B103" s="86"/>
      <c r="C103" s="88"/>
      <c r="D103" s="88"/>
      <c r="E103" s="87"/>
      <c r="F103" s="87"/>
      <c r="G103" s="87"/>
      <c r="H103" s="120" t="s">
        <v>495</v>
      </c>
      <c r="I103" s="98">
        <v>4194790</v>
      </c>
      <c r="J103" s="98">
        <v>4194790</v>
      </c>
      <c r="K103" s="98">
        <v>4194790</v>
      </c>
      <c r="L103" s="98">
        <v>4194790</v>
      </c>
      <c r="M103" s="90"/>
      <c r="N103" s="90"/>
      <c r="O103" s="90"/>
      <c r="P103" s="90"/>
      <c r="Q103" s="90"/>
      <c r="R103" s="90"/>
      <c r="S103" s="90"/>
      <c r="T103" s="90"/>
      <c r="U103" s="98"/>
      <c r="V103" s="98"/>
      <c r="W103" s="98"/>
      <c r="X103" s="98"/>
      <c r="Y103" s="91">
        <f t="shared" si="37"/>
        <v>4194790</v>
      </c>
      <c r="Z103" s="108">
        <f t="shared" si="37"/>
        <v>4194790</v>
      </c>
      <c r="AA103" s="91">
        <f t="shared" si="37"/>
        <v>4194790</v>
      </c>
      <c r="AB103" s="108">
        <f t="shared" si="37"/>
        <v>4194790</v>
      </c>
      <c r="AC103" s="80"/>
    </row>
    <row r="104" spans="1:29" s="131" customFormat="1" ht="16.5" thickTop="1" thickBot="1" x14ac:dyDescent="0.3">
      <c r="A104" s="86"/>
      <c r="B104" s="86"/>
      <c r="C104" s="88"/>
      <c r="D104" s="88"/>
      <c r="E104" s="87"/>
      <c r="F104" s="87"/>
      <c r="G104" s="87"/>
      <c r="H104" s="132" t="s">
        <v>511</v>
      </c>
      <c r="I104" s="129">
        <v>1048229000</v>
      </c>
      <c r="J104" s="129">
        <v>1048229000</v>
      </c>
      <c r="K104" s="129">
        <v>996277531</v>
      </c>
      <c r="L104" s="129">
        <v>996277531</v>
      </c>
      <c r="M104" s="129"/>
      <c r="N104" s="129"/>
      <c r="O104" s="129"/>
      <c r="P104" s="129"/>
      <c r="Q104" s="129"/>
      <c r="R104" s="129"/>
      <c r="S104" s="129"/>
      <c r="T104" s="129"/>
      <c r="U104" s="98"/>
      <c r="V104" s="98"/>
      <c r="W104" s="98"/>
      <c r="X104" s="98"/>
      <c r="Y104" s="91">
        <f t="shared" si="37"/>
        <v>1048229000</v>
      </c>
      <c r="Z104" s="108">
        <f t="shared" si="37"/>
        <v>1048229000</v>
      </c>
      <c r="AA104" s="91">
        <f t="shared" si="37"/>
        <v>996277531</v>
      </c>
      <c r="AB104" s="108">
        <f t="shared" si="37"/>
        <v>996277531</v>
      </c>
      <c r="AC104" s="130"/>
    </row>
    <row r="105" spans="1:29" s="131" customFormat="1" ht="16.5" thickTop="1" thickBot="1" x14ac:dyDescent="0.3">
      <c r="A105" s="86"/>
      <c r="B105" s="86"/>
      <c r="C105" s="88"/>
      <c r="D105" s="88"/>
      <c r="E105" s="87"/>
      <c r="F105" s="87"/>
      <c r="G105" s="87"/>
      <c r="H105" s="132" t="s">
        <v>493</v>
      </c>
      <c r="I105" s="129">
        <v>1048229000</v>
      </c>
      <c r="J105" s="129">
        <v>1048229000</v>
      </c>
      <c r="K105" s="129">
        <v>996277531</v>
      </c>
      <c r="L105" s="129">
        <v>996277531</v>
      </c>
      <c r="M105" s="129"/>
      <c r="N105" s="129"/>
      <c r="O105" s="129"/>
      <c r="P105" s="129"/>
      <c r="Q105" s="129"/>
      <c r="R105" s="129"/>
      <c r="S105" s="129"/>
      <c r="T105" s="129"/>
      <c r="U105" s="98"/>
      <c r="V105" s="98"/>
      <c r="W105" s="98"/>
      <c r="X105" s="98"/>
      <c r="Y105" s="91">
        <f t="shared" si="37"/>
        <v>1048229000</v>
      </c>
      <c r="Z105" s="108">
        <f t="shared" si="37"/>
        <v>1048229000</v>
      </c>
      <c r="AA105" s="91">
        <f t="shared" si="37"/>
        <v>996277531</v>
      </c>
      <c r="AB105" s="108">
        <f t="shared" si="37"/>
        <v>996277531</v>
      </c>
      <c r="AC105" s="130"/>
    </row>
    <row r="106" spans="1:29" ht="16.5" thickTop="1" thickBot="1" x14ac:dyDescent="0.3">
      <c r="A106" s="86"/>
      <c r="B106" s="86"/>
      <c r="C106" s="88"/>
      <c r="D106" s="88"/>
      <c r="E106" s="87"/>
      <c r="F106" s="87"/>
      <c r="G106" s="87"/>
      <c r="H106" s="120" t="s">
        <v>494</v>
      </c>
      <c r="I106" s="98">
        <v>1048229000</v>
      </c>
      <c r="J106" s="98">
        <v>1048229000</v>
      </c>
      <c r="K106" s="98">
        <v>996277531</v>
      </c>
      <c r="L106" s="98">
        <v>996277531</v>
      </c>
      <c r="M106" s="90"/>
      <c r="N106" s="90"/>
      <c r="O106" s="90"/>
      <c r="P106" s="90"/>
      <c r="Q106" s="90"/>
      <c r="R106" s="90"/>
      <c r="S106" s="90"/>
      <c r="T106" s="90"/>
      <c r="U106" s="98"/>
      <c r="V106" s="98"/>
      <c r="W106" s="98"/>
      <c r="X106" s="98"/>
      <c r="Y106" s="91">
        <f t="shared" si="37"/>
        <v>1048229000</v>
      </c>
      <c r="Z106" s="108">
        <f t="shared" si="37"/>
        <v>1048229000</v>
      </c>
      <c r="AA106" s="91">
        <f t="shared" si="37"/>
        <v>996277531</v>
      </c>
      <c r="AB106" s="108">
        <f t="shared" si="37"/>
        <v>996277531</v>
      </c>
      <c r="AC106" s="80"/>
    </row>
    <row r="107" spans="1:29" ht="16.5" thickTop="1" thickBot="1" x14ac:dyDescent="0.3">
      <c r="A107" s="86"/>
      <c r="B107" s="86"/>
      <c r="C107" s="88"/>
      <c r="D107" s="88"/>
      <c r="E107" s="87"/>
      <c r="F107" s="87"/>
      <c r="G107" s="87"/>
      <c r="H107" s="120" t="s">
        <v>495</v>
      </c>
      <c r="I107" s="98">
        <v>1048229000</v>
      </c>
      <c r="J107" s="98">
        <v>1048229000</v>
      </c>
      <c r="K107" s="98">
        <v>996277531</v>
      </c>
      <c r="L107" s="98">
        <v>996277531</v>
      </c>
      <c r="M107" s="90"/>
      <c r="N107" s="90"/>
      <c r="O107" s="90"/>
      <c r="P107" s="90"/>
      <c r="Q107" s="90"/>
      <c r="R107" s="90"/>
      <c r="S107" s="90"/>
      <c r="T107" s="90"/>
      <c r="U107" s="98"/>
      <c r="V107" s="98"/>
      <c r="W107" s="98"/>
      <c r="X107" s="98"/>
      <c r="Y107" s="91">
        <f t="shared" si="37"/>
        <v>1048229000</v>
      </c>
      <c r="Z107" s="108">
        <f t="shared" si="37"/>
        <v>1048229000</v>
      </c>
      <c r="AA107" s="91">
        <f t="shared" si="37"/>
        <v>996277531</v>
      </c>
      <c r="AB107" s="108">
        <f t="shared" si="37"/>
        <v>996277531</v>
      </c>
      <c r="AC107" s="80"/>
    </row>
    <row r="108" spans="1:29" s="131" customFormat="1" ht="16.5" thickTop="1" thickBot="1" x14ac:dyDescent="0.3">
      <c r="A108" s="86"/>
      <c r="B108" s="86"/>
      <c r="C108" s="88"/>
      <c r="D108" s="88"/>
      <c r="E108" s="87"/>
      <c r="F108" s="87"/>
      <c r="G108" s="87"/>
      <c r="H108" s="133" t="s">
        <v>512</v>
      </c>
      <c r="I108" s="134">
        <f>+I109+I113</f>
        <v>14537140</v>
      </c>
      <c r="J108" s="134">
        <f t="shared" ref="J108:L108" si="39">+J109+J113</f>
        <v>12854480</v>
      </c>
      <c r="K108" s="134">
        <f t="shared" si="39"/>
        <v>12854480</v>
      </c>
      <c r="L108" s="134">
        <f t="shared" si="39"/>
        <v>12854480</v>
      </c>
      <c r="M108" s="129"/>
      <c r="N108" s="129"/>
      <c r="O108" s="129"/>
      <c r="P108" s="129"/>
      <c r="Q108" s="129"/>
      <c r="R108" s="129"/>
      <c r="S108" s="129"/>
      <c r="T108" s="129"/>
      <c r="U108" s="98"/>
      <c r="V108" s="98"/>
      <c r="W108" s="98"/>
      <c r="X108" s="98"/>
      <c r="Y108" s="91">
        <f t="shared" si="37"/>
        <v>14537140</v>
      </c>
      <c r="Z108" s="108">
        <f t="shared" si="37"/>
        <v>12854480</v>
      </c>
      <c r="AA108" s="91">
        <f t="shared" si="37"/>
        <v>12854480</v>
      </c>
      <c r="AB108" s="108">
        <f t="shared" si="37"/>
        <v>12854480</v>
      </c>
      <c r="AC108" s="130"/>
    </row>
    <row r="109" spans="1:29" s="131" customFormat="1" ht="16.5" thickTop="1" thickBot="1" x14ac:dyDescent="0.3">
      <c r="A109" s="86"/>
      <c r="B109" s="86"/>
      <c r="C109" s="88"/>
      <c r="D109" s="88"/>
      <c r="E109" s="87"/>
      <c r="F109" s="87"/>
      <c r="G109" s="87"/>
      <c r="H109" s="132" t="s">
        <v>513</v>
      </c>
      <c r="I109" s="129">
        <v>740000</v>
      </c>
      <c r="J109" s="129">
        <v>740000</v>
      </c>
      <c r="K109" s="129">
        <v>740000</v>
      </c>
      <c r="L109" s="129">
        <v>740000</v>
      </c>
      <c r="M109" s="129"/>
      <c r="N109" s="129"/>
      <c r="O109" s="129"/>
      <c r="P109" s="129"/>
      <c r="Q109" s="129"/>
      <c r="R109" s="129"/>
      <c r="S109" s="129"/>
      <c r="T109" s="129"/>
      <c r="U109" s="98"/>
      <c r="V109" s="98"/>
      <c r="W109" s="98"/>
      <c r="X109" s="98"/>
      <c r="Y109" s="91">
        <f t="shared" si="37"/>
        <v>740000</v>
      </c>
      <c r="Z109" s="108">
        <f t="shared" si="37"/>
        <v>740000</v>
      </c>
      <c r="AA109" s="91">
        <f t="shared" si="37"/>
        <v>740000</v>
      </c>
      <c r="AB109" s="108">
        <f t="shared" si="37"/>
        <v>740000</v>
      </c>
      <c r="AC109" s="130"/>
    </row>
    <row r="110" spans="1:29" s="131" customFormat="1" ht="16.5" thickTop="1" thickBot="1" x14ac:dyDescent="0.3">
      <c r="A110" s="86"/>
      <c r="B110" s="86"/>
      <c r="C110" s="88"/>
      <c r="D110" s="88"/>
      <c r="E110" s="87"/>
      <c r="F110" s="87"/>
      <c r="G110" s="87"/>
      <c r="H110" s="132" t="s">
        <v>493</v>
      </c>
      <c r="I110" s="129">
        <v>740000</v>
      </c>
      <c r="J110" s="129">
        <v>740000</v>
      </c>
      <c r="K110" s="129">
        <v>740000</v>
      </c>
      <c r="L110" s="129">
        <v>740000</v>
      </c>
      <c r="M110" s="129"/>
      <c r="N110" s="129"/>
      <c r="O110" s="129"/>
      <c r="P110" s="129"/>
      <c r="Q110" s="129"/>
      <c r="R110" s="129"/>
      <c r="S110" s="129"/>
      <c r="T110" s="129"/>
      <c r="U110" s="98"/>
      <c r="V110" s="98"/>
      <c r="W110" s="98"/>
      <c r="X110" s="98"/>
      <c r="Y110" s="91">
        <f t="shared" si="37"/>
        <v>740000</v>
      </c>
      <c r="Z110" s="108">
        <f t="shared" si="37"/>
        <v>740000</v>
      </c>
      <c r="AA110" s="91">
        <f t="shared" si="37"/>
        <v>740000</v>
      </c>
      <c r="AB110" s="108">
        <f t="shared" si="37"/>
        <v>740000</v>
      </c>
      <c r="AC110" s="130"/>
    </row>
    <row r="111" spans="1:29" ht="16.5" thickTop="1" thickBot="1" x14ac:dyDescent="0.3">
      <c r="A111" s="86"/>
      <c r="B111" s="86"/>
      <c r="C111" s="88"/>
      <c r="D111" s="88"/>
      <c r="E111" s="87"/>
      <c r="F111" s="87"/>
      <c r="G111" s="87"/>
      <c r="H111" s="120" t="s">
        <v>494</v>
      </c>
      <c r="I111" s="98">
        <v>740000</v>
      </c>
      <c r="J111" s="98">
        <v>740000</v>
      </c>
      <c r="K111" s="98">
        <v>740000</v>
      </c>
      <c r="L111" s="98">
        <v>740000</v>
      </c>
      <c r="M111" s="90"/>
      <c r="N111" s="90"/>
      <c r="O111" s="90"/>
      <c r="P111" s="90"/>
      <c r="Q111" s="90"/>
      <c r="R111" s="90"/>
      <c r="S111" s="90"/>
      <c r="T111" s="90"/>
      <c r="U111" s="98"/>
      <c r="V111" s="98"/>
      <c r="W111" s="98"/>
      <c r="X111" s="98"/>
      <c r="Y111" s="91">
        <f t="shared" si="37"/>
        <v>740000</v>
      </c>
      <c r="Z111" s="108">
        <f t="shared" si="37"/>
        <v>740000</v>
      </c>
      <c r="AA111" s="91">
        <f t="shared" si="37"/>
        <v>740000</v>
      </c>
      <c r="AB111" s="108">
        <f t="shared" si="37"/>
        <v>740000</v>
      </c>
      <c r="AC111" s="80"/>
    </row>
    <row r="112" spans="1:29" ht="16.5" thickTop="1" thickBot="1" x14ac:dyDescent="0.3">
      <c r="A112" s="86"/>
      <c r="B112" s="86"/>
      <c r="C112" s="88"/>
      <c r="D112" s="88"/>
      <c r="E112" s="87"/>
      <c r="F112" s="87"/>
      <c r="G112" s="87"/>
      <c r="H112" s="120" t="s">
        <v>495</v>
      </c>
      <c r="I112" s="98">
        <v>740000</v>
      </c>
      <c r="J112" s="98">
        <v>740000</v>
      </c>
      <c r="K112" s="98">
        <v>740000</v>
      </c>
      <c r="L112" s="98">
        <v>740000</v>
      </c>
      <c r="M112" s="90"/>
      <c r="N112" s="90"/>
      <c r="O112" s="90"/>
      <c r="P112" s="90"/>
      <c r="Q112" s="90"/>
      <c r="R112" s="90"/>
      <c r="S112" s="90"/>
      <c r="T112" s="90"/>
      <c r="U112" s="98"/>
      <c r="V112" s="98"/>
      <c r="W112" s="98"/>
      <c r="X112" s="98"/>
      <c r="Y112" s="91">
        <f t="shared" si="37"/>
        <v>740000</v>
      </c>
      <c r="Z112" s="108">
        <f t="shared" si="37"/>
        <v>740000</v>
      </c>
      <c r="AA112" s="91">
        <f t="shared" si="37"/>
        <v>740000</v>
      </c>
      <c r="AB112" s="108">
        <f t="shared" si="37"/>
        <v>740000</v>
      </c>
      <c r="AC112" s="80"/>
    </row>
    <row r="113" spans="1:29" s="131" customFormat="1" ht="16.5" thickTop="1" thickBot="1" x14ac:dyDescent="0.3">
      <c r="A113" s="86"/>
      <c r="B113" s="86"/>
      <c r="C113" s="88"/>
      <c r="D113" s="88"/>
      <c r="E113" s="87"/>
      <c r="F113" s="87"/>
      <c r="G113" s="87"/>
      <c r="H113" s="132" t="s">
        <v>514</v>
      </c>
      <c r="I113" s="129">
        <v>13797140</v>
      </c>
      <c r="J113" s="129">
        <v>12114480</v>
      </c>
      <c r="K113" s="129">
        <v>12114480</v>
      </c>
      <c r="L113" s="129">
        <v>12114480</v>
      </c>
      <c r="M113" s="129"/>
      <c r="N113" s="129"/>
      <c r="O113" s="129"/>
      <c r="P113" s="129"/>
      <c r="Q113" s="129"/>
      <c r="R113" s="129"/>
      <c r="S113" s="129"/>
      <c r="T113" s="129"/>
      <c r="U113" s="98"/>
      <c r="V113" s="98"/>
      <c r="W113" s="98"/>
      <c r="X113" s="98"/>
      <c r="Y113" s="91">
        <f t="shared" si="37"/>
        <v>13797140</v>
      </c>
      <c r="Z113" s="108">
        <f t="shared" si="37"/>
        <v>12114480</v>
      </c>
      <c r="AA113" s="91">
        <f t="shared" si="37"/>
        <v>12114480</v>
      </c>
      <c r="AB113" s="108">
        <f t="shared" si="37"/>
        <v>12114480</v>
      </c>
      <c r="AC113" s="130"/>
    </row>
    <row r="114" spans="1:29" s="131" customFormat="1" ht="16.5" thickTop="1" thickBot="1" x14ac:dyDescent="0.3">
      <c r="A114" s="86"/>
      <c r="B114" s="86"/>
      <c r="C114" s="88"/>
      <c r="D114" s="88"/>
      <c r="E114" s="87"/>
      <c r="F114" s="87"/>
      <c r="G114" s="87"/>
      <c r="H114" s="132" t="s">
        <v>493</v>
      </c>
      <c r="I114" s="129">
        <v>13797140</v>
      </c>
      <c r="J114" s="129">
        <v>12114480</v>
      </c>
      <c r="K114" s="129">
        <v>12114480</v>
      </c>
      <c r="L114" s="129">
        <v>12114480</v>
      </c>
      <c r="M114" s="129"/>
      <c r="N114" s="129"/>
      <c r="O114" s="129"/>
      <c r="P114" s="129"/>
      <c r="Q114" s="129"/>
      <c r="R114" s="129"/>
      <c r="S114" s="129"/>
      <c r="T114" s="129"/>
      <c r="U114" s="98"/>
      <c r="V114" s="98"/>
      <c r="W114" s="98"/>
      <c r="X114" s="98"/>
      <c r="Y114" s="91">
        <f t="shared" si="37"/>
        <v>13797140</v>
      </c>
      <c r="Z114" s="108">
        <f t="shared" si="37"/>
        <v>12114480</v>
      </c>
      <c r="AA114" s="91">
        <f t="shared" si="37"/>
        <v>12114480</v>
      </c>
      <c r="AB114" s="108">
        <f t="shared" si="37"/>
        <v>12114480</v>
      </c>
      <c r="AC114" s="130"/>
    </row>
    <row r="115" spans="1:29" ht="16.5" thickTop="1" thickBot="1" x14ac:dyDescent="0.3">
      <c r="A115" s="86"/>
      <c r="B115" s="86"/>
      <c r="C115" s="88"/>
      <c r="D115" s="88"/>
      <c r="E115" s="87"/>
      <c r="F115" s="87"/>
      <c r="G115" s="87"/>
      <c r="H115" s="120" t="s">
        <v>494</v>
      </c>
      <c r="I115" s="98">
        <v>13797140</v>
      </c>
      <c r="J115" s="98">
        <v>12114480</v>
      </c>
      <c r="K115" s="98">
        <v>12114480</v>
      </c>
      <c r="L115" s="98">
        <v>12114480</v>
      </c>
      <c r="M115" s="90"/>
      <c r="N115" s="90"/>
      <c r="O115" s="90"/>
      <c r="P115" s="90"/>
      <c r="Q115" s="90"/>
      <c r="R115" s="90"/>
      <c r="S115" s="90"/>
      <c r="T115" s="90"/>
      <c r="U115" s="98"/>
      <c r="V115" s="98"/>
      <c r="W115" s="98"/>
      <c r="X115" s="98"/>
      <c r="Y115" s="91">
        <f t="shared" si="37"/>
        <v>13797140</v>
      </c>
      <c r="Z115" s="108">
        <f t="shared" si="37"/>
        <v>12114480</v>
      </c>
      <c r="AA115" s="91">
        <f t="shared" si="37"/>
        <v>12114480</v>
      </c>
      <c r="AB115" s="108">
        <f t="shared" si="37"/>
        <v>12114480</v>
      </c>
      <c r="AC115" s="80"/>
    </row>
    <row r="116" spans="1:29" ht="16.5" thickTop="1" thickBot="1" x14ac:dyDescent="0.3">
      <c r="A116" s="86"/>
      <c r="B116" s="86"/>
      <c r="C116" s="88"/>
      <c r="D116" s="88"/>
      <c r="E116" s="87"/>
      <c r="F116" s="87"/>
      <c r="G116" s="87"/>
      <c r="H116" s="120" t="s">
        <v>495</v>
      </c>
      <c r="I116" s="98">
        <v>13797140</v>
      </c>
      <c r="J116" s="98">
        <v>12114480</v>
      </c>
      <c r="K116" s="98">
        <v>12114480</v>
      </c>
      <c r="L116" s="98">
        <v>12114480</v>
      </c>
      <c r="M116" s="90"/>
      <c r="N116" s="90"/>
      <c r="O116" s="90"/>
      <c r="P116" s="90"/>
      <c r="Q116" s="90"/>
      <c r="R116" s="90"/>
      <c r="S116" s="90"/>
      <c r="T116" s="90"/>
      <c r="U116" s="98"/>
      <c r="V116" s="98"/>
      <c r="W116" s="98"/>
      <c r="X116" s="98"/>
      <c r="Y116" s="91">
        <f t="shared" si="37"/>
        <v>13797140</v>
      </c>
      <c r="Z116" s="108">
        <f t="shared" si="37"/>
        <v>12114480</v>
      </c>
      <c r="AA116" s="91">
        <f t="shared" si="37"/>
        <v>12114480</v>
      </c>
      <c r="AB116" s="108">
        <f t="shared" si="37"/>
        <v>12114480</v>
      </c>
      <c r="AC116" s="80"/>
    </row>
    <row r="117" spans="1:29" s="131" customFormat="1" ht="16.5" thickTop="1" thickBot="1" x14ac:dyDescent="0.3">
      <c r="A117" s="86"/>
      <c r="B117" s="86"/>
      <c r="C117" s="88"/>
      <c r="D117" s="88"/>
      <c r="E117" s="87"/>
      <c r="F117" s="87"/>
      <c r="G117" s="87"/>
      <c r="H117" s="133" t="s">
        <v>515</v>
      </c>
      <c r="I117" s="134">
        <f>+I118+I122+I126</f>
        <v>1628826470</v>
      </c>
      <c r="J117" s="134">
        <f t="shared" ref="J117:L117" si="40">+J118+J122+J126</f>
        <v>1496251554</v>
      </c>
      <c r="K117" s="134">
        <f t="shared" si="40"/>
        <v>1479779578</v>
      </c>
      <c r="L117" s="134">
        <f t="shared" si="40"/>
        <v>1438108882</v>
      </c>
      <c r="M117" s="129"/>
      <c r="N117" s="129"/>
      <c r="O117" s="129"/>
      <c r="P117" s="129"/>
      <c r="Q117" s="129"/>
      <c r="R117" s="129"/>
      <c r="S117" s="129"/>
      <c r="T117" s="129"/>
      <c r="U117" s="98"/>
      <c r="V117" s="98"/>
      <c r="W117" s="98"/>
      <c r="X117" s="98"/>
      <c r="Y117" s="91">
        <f t="shared" si="37"/>
        <v>1628826470</v>
      </c>
      <c r="Z117" s="108">
        <f t="shared" si="37"/>
        <v>1496251554</v>
      </c>
      <c r="AA117" s="91">
        <f t="shared" si="37"/>
        <v>1479779578</v>
      </c>
      <c r="AB117" s="108">
        <f t="shared" si="37"/>
        <v>1438108882</v>
      </c>
      <c r="AC117" s="130"/>
    </row>
    <row r="118" spans="1:29" s="131" customFormat="1" ht="16.5" thickTop="1" thickBot="1" x14ac:dyDescent="0.3">
      <c r="A118" s="86"/>
      <c r="B118" s="86"/>
      <c r="C118" s="88"/>
      <c r="D118" s="88"/>
      <c r="E118" s="87"/>
      <c r="F118" s="87"/>
      <c r="G118" s="87"/>
      <c r="H118" s="132" t="s">
        <v>516</v>
      </c>
      <c r="I118" s="129">
        <v>46898500</v>
      </c>
      <c r="J118" s="129">
        <v>46898500</v>
      </c>
      <c r="K118" s="129">
        <v>46898500</v>
      </c>
      <c r="L118" s="129">
        <v>46898500</v>
      </c>
      <c r="M118" s="129"/>
      <c r="N118" s="129"/>
      <c r="O118" s="129"/>
      <c r="P118" s="129"/>
      <c r="Q118" s="129"/>
      <c r="R118" s="129"/>
      <c r="S118" s="129"/>
      <c r="T118" s="129"/>
      <c r="U118" s="98"/>
      <c r="V118" s="98"/>
      <c r="W118" s="98"/>
      <c r="X118" s="98"/>
      <c r="Y118" s="91">
        <f t="shared" si="37"/>
        <v>46898500</v>
      </c>
      <c r="Z118" s="108">
        <f t="shared" si="37"/>
        <v>46898500</v>
      </c>
      <c r="AA118" s="91">
        <f t="shared" si="37"/>
        <v>46898500</v>
      </c>
      <c r="AB118" s="108">
        <f t="shared" si="37"/>
        <v>46898500</v>
      </c>
      <c r="AC118" s="130"/>
    </row>
    <row r="119" spans="1:29" s="131" customFormat="1" ht="16.5" thickTop="1" thickBot="1" x14ac:dyDescent="0.3">
      <c r="A119" s="86"/>
      <c r="B119" s="86"/>
      <c r="C119" s="88"/>
      <c r="D119" s="88"/>
      <c r="E119" s="87"/>
      <c r="F119" s="87"/>
      <c r="G119" s="87"/>
      <c r="H119" s="132" t="s">
        <v>493</v>
      </c>
      <c r="I119" s="129">
        <v>46898500</v>
      </c>
      <c r="J119" s="129">
        <v>46898500</v>
      </c>
      <c r="K119" s="129">
        <v>46898500</v>
      </c>
      <c r="L119" s="129">
        <v>46898500</v>
      </c>
      <c r="M119" s="129"/>
      <c r="N119" s="129"/>
      <c r="O119" s="129"/>
      <c r="P119" s="129"/>
      <c r="Q119" s="129"/>
      <c r="R119" s="129"/>
      <c r="S119" s="129"/>
      <c r="T119" s="129"/>
      <c r="U119" s="98"/>
      <c r="V119" s="98"/>
      <c r="W119" s="98"/>
      <c r="X119" s="98"/>
      <c r="Y119" s="91">
        <f t="shared" si="37"/>
        <v>46898500</v>
      </c>
      <c r="Z119" s="108">
        <f t="shared" si="37"/>
        <v>46898500</v>
      </c>
      <c r="AA119" s="91">
        <f t="shared" si="37"/>
        <v>46898500</v>
      </c>
      <c r="AB119" s="108">
        <f t="shared" si="37"/>
        <v>46898500</v>
      </c>
      <c r="AC119" s="130"/>
    </row>
    <row r="120" spans="1:29" ht="16.5" thickTop="1" thickBot="1" x14ac:dyDescent="0.3">
      <c r="A120" s="86"/>
      <c r="B120" s="86"/>
      <c r="C120" s="88"/>
      <c r="D120" s="88"/>
      <c r="E120" s="87"/>
      <c r="F120" s="87"/>
      <c r="G120" s="87"/>
      <c r="H120" s="120" t="s">
        <v>494</v>
      </c>
      <c r="I120" s="98">
        <v>46898500</v>
      </c>
      <c r="J120" s="98">
        <v>46898500</v>
      </c>
      <c r="K120" s="98">
        <v>46898500</v>
      </c>
      <c r="L120" s="98">
        <v>46898500</v>
      </c>
      <c r="M120" s="90"/>
      <c r="N120" s="90"/>
      <c r="O120" s="90"/>
      <c r="P120" s="90"/>
      <c r="Q120" s="90"/>
      <c r="R120" s="90"/>
      <c r="S120" s="90"/>
      <c r="T120" s="90"/>
      <c r="U120" s="98"/>
      <c r="V120" s="98"/>
      <c r="W120" s="98"/>
      <c r="X120" s="98"/>
      <c r="Y120" s="91">
        <f t="shared" si="37"/>
        <v>46898500</v>
      </c>
      <c r="Z120" s="108">
        <f t="shared" si="37"/>
        <v>46898500</v>
      </c>
      <c r="AA120" s="91">
        <f t="shared" si="37"/>
        <v>46898500</v>
      </c>
      <c r="AB120" s="108">
        <f t="shared" si="37"/>
        <v>46898500</v>
      </c>
      <c r="AC120" s="80"/>
    </row>
    <row r="121" spans="1:29" ht="16.5" thickTop="1" thickBot="1" x14ac:dyDescent="0.3">
      <c r="A121" s="86"/>
      <c r="B121" s="86"/>
      <c r="C121" s="88"/>
      <c r="D121" s="88"/>
      <c r="E121" s="87"/>
      <c r="F121" s="87"/>
      <c r="G121" s="87"/>
      <c r="H121" s="120" t="s">
        <v>495</v>
      </c>
      <c r="I121" s="98">
        <v>46898500</v>
      </c>
      <c r="J121" s="98">
        <v>46898500</v>
      </c>
      <c r="K121" s="98">
        <v>46898500</v>
      </c>
      <c r="L121" s="98">
        <v>46898500</v>
      </c>
      <c r="M121" s="90"/>
      <c r="N121" s="90"/>
      <c r="O121" s="90"/>
      <c r="P121" s="90"/>
      <c r="Q121" s="90"/>
      <c r="R121" s="90"/>
      <c r="S121" s="90"/>
      <c r="T121" s="90"/>
      <c r="U121" s="98"/>
      <c r="V121" s="98"/>
      <c r="W121" s="98"/>
      <c r="X121" s="98"/>
      <c r="Y121" s="91">
        <f t="shared" si="37"/>
        <v>46898500</v>
      </c>
      <c r="Z121" s="108">
        <f t="shared" si="37"/>
        <v>46898500</v>
      </c>
      <c r="AA121" s="91">
        <f t="shared" si="37"/>
        <v>46898500</v>
      </c>
      <c r="AB121" s="108">
        <f t="shared" si="37"/>
        <v>46898500</v>
      </c>
      <c r="AC121" s="80"/>
    </row>
    <row r="122" spans="1:29" s="131" customFormat="1" ht="16.5" thickTop="1" thickBot="1" x14ac:dyDescent="0.3">
      <c r="A122" s="86"/>
      <c r="B122" s="86"/>
      <c r="C122" s="88"/>
      <c r="D122" s="88"/>
      <c r="E122" s="87"/>
      <c r="F122" s="87"/>
      <c r="G122" s="87"/>
      <c r="H122" s="132" t="s">
        <v>517</v>
      </c>
      <c r="I122" s="129">
        <v>63930666</v>
      </c>
      <c r="J122" s="129">
        <v>63930666</v>
      </c>
      <c r="K122" s="129">
        <v>63930666</v>
      </c>
      <c r="L122" s="129">
        <v>63930666</v>
      </c>
      <c r="M122" s="129"/>
      <c r="N122" s="129"/>
      <c r="O122" s="129"/>
      <c r="P122" s="129"/>
      <c r="Q122" s="129"/>
      <c r="R122" s="129"/>
      <c r="S122" s="129"/>
      <c r="T122" s="129"/>
      <c r="U122" s="98"/>
      <c r="V122" s="98"/>
      <c r="W122" s="98"/>
      <c r="X122" s="98"/>
      <c r="Y122" s="91">
        <f t="shared" si="37"/>
        <v>63930666</v>
      </c>
      <c r="Z122" s="108">
        <f t="shared" si="37"/>
        <v>63930666</v>
      </c>
      <c r="AA122" s="91">
        <f t="shared" si="37"/>
        <v>63930666</v>
      </c>
      <c r="AB122" s="108">
        <f t="shared" si="37"/>
        <v>63930666</v>
      </c>
      <c r="AC122" s="130"/>
    </row>
    <row r="123" spans="1:29" s="131" customFormat="1" ht="16.5" thickTop="1" thickBot="1" x14ac:dyDescent="0.3">
      <c r="A123" s="86"/>
      <c r="B123" s="86"/>
      <c r="C123" s="88"/>
      <c r="D123" s="88"/>
      <c r="E123" s="87"/>
      <c r="F123" s="87"/>
      <c r="G123" s="87"/>
      <c r="H123" s="132" t="s">
        <v>493</v>
      </c>
      <c r="I123" s="129">
        <v>63930666</v>
      </c>
      <c r="J123" s="129">
        <v>63930666</v>
      </c>
      <c r="K123" s="129">
        <v>63930666</v>
      </c>
      <c r="L123" s="129">
        <v>63930666</v>
      </c>
      <c r="M123" s="129"/>
      <c r="N123" s="129"/>
      <c r="O123" s="129"/>
      <c r="P123" s="129"/>
      <c r="Q123" s="129"/>
      <c r="R123" s="129"/>
      <c r="S123" s="129"/>
      <c r="T123" s="129"/>
      <c r="U123" s="98"/>
      <c r="V123" s="98"/>
      <c r="W123" s="98"/>
      <c r="X123" s="98"/>
      <c r="Y123" s="91">
        <f t="shared" si="37"/>
        <v>63930666</v>
      </c>
      <c r="Z123" s="108">
        <f t="shared" si="37"/>
        <v>63930666</v>
      </c>
      <c r="AA123" s="91">
        <f t="shared" si="37"/>
        <v>63930666</v>
      </c>
      <c r="AB123" s="108">
        <f t="shared" si="37"/>
        <v>63930666</v>
      </c>
      <c r="AC123" s="130"/>
    </row>
    <row r="124" spans="1:29" ht="16.5" thickTop="1" thickBot="1" x14ac:dyDescent="0.3">
      <c r="A124" s="86"/>
      <c r="B124" s="86"/>
      <c r="C124" s="88"/>
      <c r="D124" s="88"/>
      <c r="E124" s="87"/>
      <c r="F124" s="87"/>
      <c r="G124" s="87"/>
      <c r="H124" s="120" t="s">
        <v>494</v>
      </c>
      <c r="I124" s="98">
        <v>63930666</v>
      </c>
      <c r="J124" s="98">
        <v>63930666</v>
      </c>
      <c r="K124" s="98">
        <v>63930666</v>
      </c>
      <c r="L124" s="98">
        <v>63930666</v>
      </c>
      <c r="M124" s="90"/>
      <c r="N124" s="90"/>
      <c r="O124" s="90"/>
      <c r="P124" s="90"/>
      <c r="Q124" s="90"/>
      <c r="R124" s="90"/>
      <c r="S124" s="90"/>
      <c r="T124" s="90"/>
      <c r="U124" s="98"/>
      <c r="V124" s="98"/>
      <c r="W124" s="98"/>
      <c r="X124" s="98"/>
      <c r="Y124" s="91">
        <f t="shared" si="37"/>
        <v>63930666</v>
      </c>
      <c r="Z124" s="108">
        <f t="shared" si="37"/>
        <v>63930666</v>
      </c>
      <c r="AA124" s="91">
        <f t="shared" si="37"/>
        <v>63930666</v>
      </c>
      <c r="AB124" s="108">
        <f t="shared" si="37"/>
        <v>63930666</v>
      </c>
      <c r="AC124" s="80"/>
    </row>
    <row r="125" spans="1:29" ht="16.5" thickTop="1" thickBot="1" x14ac:dyDescent="0.3">
      <c r="A125" s="86"/>
      <c r="B125" s="86"/>
      <c r="C125" s="88"/>
      <c r="D125" s="88"/>
      <c r="E125" s="87"/>
      <c r="F125" s="87"/>
      <c r="G125" s="87"/>
      <c r="H125" s="120" t="s">
        <v>495</v>
      </c>
      <c r="I125" s="98">
        <v>63930666</v>
      </c>
      <c r="J125" s="98">
        <v>63930666</v>
      </c>
      <c r="K125" s="98">
        <v>63930666</v>
      </c>
      <c r="L125" s="98">
        <v>63930666</v>
      </c>
      <c r="M125" s="90"/>
      <c r="N125" s="90"/>
      <c r="O125" s="90"/>
      <c r="P125" s="90"/>
      <c r="Q125" s="90"/>
      <c r="R125" s="90"/>
      <c r="S125" s="90"/>
      <c r="T125" s="90"/>
      <c r="U125" s="98"/>
      <c r="V125" s="98"/>
      <c r="W125" s="98"/>
      <c r="X125" s="98"/>
      <c r="Y125" s="91">
        <f t="shared" si="37"/>
        <v>63930666</v>
      </c>
      <c r="Z125" s="108">
        <f t="shared" si="37"/>
        <v>63930666</v>
      </c>
      <c r="AA125" s="91">
        <f t="shared" si="37"/>
        <v>63930666</v>
      </c>
      <c r="AB125" s="108">
        <f t="shared" si="37"/>
        <v>63930666</v>
      </c>
      <c r="AC125" s="80"/>
    </row>
    <row r="126" spans="1:29" s="131" customFormat="1" ht="16.5" thickTop="1" thickBot="1" x14ac:dyDescent="0.3">
      <c r="A126" s="86"/>
      <c r="B126" s="86"/>
      <c r="C126" s="88"/>
      <c r="D126" s="88"/>
      <c r="E126" s="87"/>
      <c r="F126" s="87"/>
      <c r="G126" s="87"/>
      <c r="H126" s="132" t="s">
        <v>518</v>
      </c>
      <c r="I126" s="129">
        <f>1175400000+342597304</f>
        <v>1517997304</v>
      </c>
      <c r="J126" s="129">
        <f>1119532084+265890304</f>
        <v>1385422388</v>
      </c>
      <c r="K126" s="129">
        <f>1103060108+265890304</f>
        <v>1368950412</v>
      </c>
      <c r="L126" s="129">
        <f>1064335245+262944471</f>
        <v>1327279716</v>
      </c>
      <c r="M126" s="129"/>
      <c r="N126" s="129"/>
      <c r="O126" s="129"/>
      <c r="P126" s="129"/>
      <c r="Q126" s="129"/>
      <c r="R126" s="129"/>
      <c r="S126" s="129"/>
      <c r="T126" s="129"/>
      <c r="U126" s="98"/>
      <c r="V126" s="98"/>
      <c r="W126" s="98"/>
      <c r="X126" s="98"/>
      <c r="Y126" s="91">
        <f t="shared" si="37"/>
        <v>1517997304</v>
      </c>
      <c r="Z126" s="108">
        <f t="shared" si="37"/>
        <v>1385422388</v>
      </c>
      <c r="AA126" s="91">
        <f t="shared" si="37"/>
        <v>1368950412</v>
      </c>
      <c r="AB126" s="108">
        <f t="shared" si="37"/>
        <v>1327279716</v>
      </c>
      <c r="AC126" s="130"/>
    </row>
    <row r="127" spans="1:29" s="131" customFormat="1" ht="16.5" thickTop="1" thickBot="1" x14ac:dyDescent="0.3">
      <c r="A127" s="86"/>
      <c r="B127" s="86"/>
      <c r="C127" s="88"/>
      <c r="D127" s="88"/>
      <c r="E127" s="87"/>
      <c r="F127" s="87"/>
      <c r="G127" s="87"/>
      <c r="H127" s="132" t="s">
        <v>493</v>
      </c>
      <c r="I127" s="129">
        <f t="shared" ref="I127:I129" si="41">1175400000+342597304</f>
        <v>1517997304</v>
      </c>
      <c r="J127" s="129">
        <f t="shared" ref="J127:J129" si="42">1119532084+265890304</f>
        <v>1385422388</v>
      </c>
      <c r="K127" s="129">
        <f t="shared" ref="K127:K129" si="43">1103060108+265890304</f>
        <v>1368950412</v>
      </c>
      <c r="L127" s="129">
        <f t="shared" ref="L127:L129" si="44">1064335245+262944471</f>
        <v>1327279716</v>
      </c>
      <c r="M127" s="129"/>
      <c r="N127" s="129"/>
      <c r="O127" s="129"/>
      <c r="P127" s="129"/>
      <c r="Q127" s="129"/>
      <c r="R127" s="129"/>
      <c r="S127" s="129"/>
      <c r="T127" s="129"/>
      <c r="U127" s="98"/>
      <c r="V127" s="98"/>
      <c r="W127" s="98"/>
      <c r="X127" s="98"/>
      <c r="Y127" s="91">
        <f t="shared" si="37"/>
        <v>1517997304</v>
      </c>
      <c r="Z127" s="108">
        <f t="shared" si="37"/>
        <v>1385422388</v>
      </c>
      <c r="AA127" s="91">
        <f t="shared" si="37"/>
        <v>1368950412</v>
      </c>
      <c r="AB127" s="108">
        <f t="shared" si="37"/>
        <v>1327279716</v>
      </c>
      <c r="AC127" s="130"/>
    </row>
    <row r="128" spans="1:29" ht="16.5" thickTop="1" thickBot="1" x14ac:dyDescent="0.3">
      <c r="A128" s="86"/>
      <c r="B128" s="86"/>
      <c r="C128" s="88"/>
      <c r="D128" s="88"/>
      <c r="E128" s="87"/>
      <c r="F128" s="87"/>
      <c r="G128" s="87"/>
      <c r="H128" s="120" t="s">
        <v>494</v>
      </c>
      <c r="I128" s="129">
        <f t="shared" si="41"/>
        <v>1517997304</v>
      </c>
      <c r="J128" s="129">
        <f t="shared" si="42"/>
        <v>1385422388</v>
      </c>
      <c r="K128" s="129">
        <f t="shared" si="43"/>
        <v>1368950412</v>
      </c>
      <c r="L128" s="129">
        <f t="shared" si="44"/>
        <v>1327279716</v>
      </c>
      <c r="M128" s="90"/>
      <c r="N128" s="90"/>
      <c r="O128" s="90"/>
      <c r="P128" s="90"/>
      <c r="Q128" s="90"/>
      <c r="R128" s="90"/>
      <c r="S128" s="90"/>
      <c r="T128" s="90"/>
      <c r="U128" s="98"/>
      <c r="V128" s="98"/>
      <c r="W128" s="98"/>
      <c r="X128" s="98"/>
      <c r="Y128" s="91">
        <f t="shared" si="37"/>
        <v>1517997304</v>
      </c>
      <c r="Z128" s="108">
        <f t="shared" si="37"/>
        <v>1385422388</v>
      </c>
      <c r="AA128" s="91">
        <f t="shared" si="37"/>
        <v>1368950412</v>
      </c>
      <c r="AB128" s="108">
        <f t="shared" si="37"/>
        <v>1327279716</v>
      </c>
      <c r="AC128" s="80"/>
    </row>
    <row r="129" spans="1:29" ht="16.5" thickTop="1" thickBot="1" x14ac:dyDescent="0.3">
      <c r="A129" s="86"/>
      <c r="B129" s="86"/>
      <c r="C129" s="88"/>
      <c r="D129" s="88"/>
      <c r="E129" s="87"/>
      <c r="F129" s="87"/>
      <c r="G129" s="87"/>
      <c r="H129" s="120" t="s">
        <v>495</v>
      </c>
      <c r="I129" s="129">
        <f t="shared" si="41"/>
        <v>1517997304</v>
      </c>
      <c r="J129" s="129">
        <f t="shared" si="42"/>
        <v>1385422388</v>
      </c>
      <c r="K129" s="129">
        <f t="shared" si="43"/>
        <v>1368950412</v>
      </c>
      <c r="L129" s="129">
        <f t="shared" si="44"/>
        <v>1327279716</v>
      </c>
      <c r="M129" s="90"/>
      <c r="N129" s="90"/>
      <c r="O129" s="90"/>
      <c r="P129" s="90"/>
      <c r="Q129" s="90"/>
      <c r="R129" s="90"/>
      <c r="S129" s="90"/>
      <c r="T129" s="90"/>
      <c r="U129" s="98"/>
      <c r="V129" s="98"/>
      <c r="W129" s="98"/>
      <c r="X129" s="98"/>
      <c r="Y129" s="91">
        <f t="shared" si="37"/>
        <v>1517997304</v>
      </c>
      <c r="Z129" s="108">
        <f t="shared" si="37"/>
        <v>1385422388</v>
      </c>
      <c r="AA129" s="91">
        <f t="shared" si="37"/>
        <v>1368950412</v>
      </c>
      <c r="AB129" s="108">
        <f t="shared" si="37"/>
        <v>1327279716</v>
      </c>
      <c r="AC129" s="80"/>
    </row>
    <row r="130" spans="1:29" s="131" customFormat="1" ht="35.25" thickTop="1" thickBot="1" x14ac:dyDescent="0.3">
      <c r="A130" s="86"/>
      <c r="B130" s="86"/>
      <c r="C130" s="88"/>
      <c r="D130" s="88"/>
      <c r="E130" s="87"/>
      <c r="F130" s="87"/>
      <c r="G130" s="87"/>
      <c r="H130" s="135" t="s">
        <v>519</v>
      </c>
      <c r="I130" s="134">
        <f>+I131+I135</f>
        <v>89786500</v>
      </c>
      <c r="J130" s="134">
        <f t="shared" ref="J130:L130" si="45">+J131+J135</f>
        <v>64338500</v>
      </c>
      <c r="K130" s="134">
        <f t="shared" si="45"/>
        <v>64338500</v>
      </c>
      <c r="L130" s="134">
        <f t="shared" si="45"/>
        <v>44714833</v>
      </c>
      <c r="M130" s="129"/>
      <c r="N130" s="129"/>
      <c r="O130" s="129"/>
      <c r="P130" s="129"/>
      <c r="Q130" s="129"/>
      <c r="R130" s="129"/>
      <c r="S130" s="129"/>
      <c r="T130" s="129"/>
      <c r="U130" s="98"/>
      <c r="V130" s="98"/>
      <c r="W130" s="98"/>
      <c r="X130" s="98"/>
      <c r="Y130" s="91">
        <f t="shared" si="37"/>
        <v>89786500</v>
      </c>
      <c r="Z130" s="108">
        <f t="shared" si="37"/>
        <v>64338500</v>
      </c>
      <c r="AA130" s="91">
        <f t="shared" si="37"/>
        <v>64338500</v>
      </c>
      <c r="AB130" s="108">
        <f t="shared" si="37"/>
        <v>44714833</v>
      </c>
      <c r="AC130" s="130"/>
    </row>
    <row r="131" spans="1:29" s="131" customFormat="1" ht="16.5" thickTop="1" thickBot="1" x14ac:dyDescent="0.3">
      <c r="A131" s="86"/>
      <c r="B131" s="86"/>
      <c r="C131" s="88"/>
      <c r="D131" s="88"/>
      <c r="E131" s="87"/>
      <c r="F131" s="87"/>
      <c r="G131" s="87"/>
      <c r="H131" s="132" t="s">
        <v>520</v>
      </c>
      <c r="I131" s="129">
        <v>69994500</v>
      </c>
      <c r="J131" s="129">
        <v>64338500</v>
      </c>
      <c r="K131" s="129">
        <v>64338500</v>
      </c>
      <c r="L131" s="129">
        <v>44714833</v>
      </c>
      <c r="M131" s="129"/>
      <c r="N131" s="129"/>
      <c r="O131" s="129"/>
      <c r="P131" s="129"/>
      <c r="Q131" s="129"/>
      <c r="R131" s="129"/>
      <c r="S131" s="129"/>
      <c r="T131" s="129"/>
      <c r="U131" s="98"/>
      <c r="V131" s="98"/>
      <c r="W131" s="98"/>
      <c r="X131" s="98"/>
      <c r="Y131" s="91">
        <f t="shared" si="37"/>
        <v>69994500</v>
      </c>
      <c r="Z131" s="108">
        <f t="shared" si="37"/>
        <v>64338500</v>
      </c>
      <c r="AA131" s="91">
        <f t="shared" si="37"/>
        <v>64338500</v>
      </c>
      <c r="AB131" s="108">
        <f t="shared" si="37"/>
        <v>44714833</v>
      </c>
      <c r="AC131" s="130"/>
    </row>
    <row r="132" spans="1:29" s="131" customFormat="1" ht="16.5" thickTop="1" thickBot="1" x14ac:dyDescent="0.3">
      <c r="A132" s="86"/>
      <c r="B132" s="86"/>
      <c r="C132" s="88"/>
      <c r="D132" s="88"/>
      <c r="E132" s="87"/>
      <c r="F132" s="87"/>
      <c r="G132" s="87"/>
      <c r="H132" s="132" t="s">
        <v>493</v>
      </c>
      <c r="I132" s="129">
        <v>69994500</v>
      </c>
      <c r="J132" s="129">
        <v>64338500</v>
      </c>
      <c r="K132" s="129">
        <v>64338500</v>
      </c>
      <c r="L132" s="129">
        <v>44714833</v>
      </c>
      <c r="M132" s="129"/>
      <c r="N132" s="129"/>
      <c r="O132" s="129"/>
      <c r="P132" s="129"/>
      <c r="Q132" s="129"/>
      <c r="R132" s="129"/>
      <c r="S132" s="129"/>
      <c r="T132" s="129"/>
      <c r="U132" s="98"/>
      <c r="V132" s="98"/>
      <c r="W132" s="98"/>
      <c r="X132" s="98"/>
      <c r="Y132" s="91">
        <f t="shared" si="37"/>
        <v>69994500</v>
      </c>
      <c r="Z132" s="108">
        <f t="shared" si="37"/>
        <v>64338500</v>
      </c>
      <c r="AA132" s="91">
        <f t="shared" si="37"/>
        <v>64338500</v>
      </c>
      <c r="AB132" s="108">
        <f t="shared" si="37"/>
        <v>44714833</v>
      </c>
      <c r="AC132" s="130"/>
    </row>
    <row r="133" spans="1:29" ht="16.5" thickTop="1" thickBot="1" x14ac:dyDescent="0.3">
      <c r="A133" s="86"/>
      <c r="B133" s="86"/>
      <c r="C133" s="88"/>
      <c r="D133" s="88"/>
      <c r="E133" s="87"/>
      <c r="F133" s="87"/>
      <c r="G133" s="87"/>
      <c r="H133" s="120" t="s">
        <v>494</v>
      </c>
      <c r="I133" s="98">
        <v>69994500</v>
      </c>
      <c r="J133" s="98">
        <v>64338500</v>
      </c>
      <c r="K133" s="98">
        <v>64338500</v>
      </c>
      <c r="L133" s="98">
        <v>44714833</v>
      </c>
      <c r="M133" s="90"/>
      <c r="N133" s="90"/>
      <c r="O133" s="90"/>
      <c r="P133" s="90"/>
      <c r="Q133" s="90"/>
      <c r="R133" s="90"/>
      <c r="S133" s="90"/>
      <c r="T133" s="90"/>
      <c r="U133" s="98"/>
      <c r="V133" s="98"/>
      <c r="W133" s="98"/>
      <c r="X133" s="98"/>
      <c r="Y133" s="91">
        <f t="shared" si="37"/>
        <v>69994500</v>
      </c>
      <c r="Z133" s="108">
        <f t="shared" si="37"/>
        <v>64338500</v>
      </c>
      <c r="AA133" s="91">
        <f t="shared" si="37"/>
        <v>64338500</v>
      </c>
      <c r="AB133" s="108">
        <f t="shared" si="37"/>
        <v>44714833</v>
      </c>
      <c r="AC133" s="80"/>
    </row>
    <row r="134" spans="1:29" ht="16.5" thickTop="1" thickBot="1" x14ac:dyDescent="0.3">
      <c r="A134" s="86"/>
      <c r="B134" s="86"/>
      <c r="C134" s="88"/>
      <c r="D134" s="88"/>
      <c r="E134" s="87"/>
      <c r="F134" s="87"/>
      <c r="G134" s="87"/>
      <c r="H134" s="120" t="s">
        <v>495</v>
      </c>
      <c r="I134" s="98">
        <v>69994500</v>
      </c>
      <c r="J134" s="98">
        <v>64338500</v>
      </c>
      <c r="K134" s="98">
        <v>64338500</v>
      </c>
      <c r="L134" s="98">
        <v>44714833</v>
      </c>
      <c r="M134" s="90"/>
      <c r="N134" s="90"/>
      <c r="O134" s="90"/>
      <c r="P134" s="90"/>
      <c r="Q134" s="90"/>
      <c r="R134" s="90"/>
      <c r="S134" s="90"/>
      <c r="T134" s="90"/>
      <c r="U134" s="98"/>
      <c r="V134" s="98"/>
      <c r="W134" s="98"/>
      <c r="X134" s="98"/>
      <c r="Y134" s="91">
        <f t="shared" si="37"/>
        <v>69994500</v>
      </c>
      <c r="Z134" s="108">
        <f t="shared" si="37"/>
        <v>64338500</v>
      </c>
      <c r="AA134" s="91">
        <f t="shared" si="37"/>
        <v>64338500</v>
      </c>
      <c r="AB134" s="108">
        <f t="shared" si="37"/>
        <v>44714833</v>
      </c>
      <c r="AC134" s="80"/>
    </row>
    <row r="135" spans="1:29" s="131" customFormat="1" ht="16.5" thickTop="1" thickBot="1" x14ac:dyDescent="0.3">
      <c r="A135" s="86"/>
      <c r="B135" s="86"/>
      <c r="C135" s="88"/>
      <c r="D135" s="88"/>
      <c r="E135" s="87"/>
      <c r="F135" s="87"/>
      <c r="G135" s="87"/>
      <c r="H135" s="132" t="s">
        <v>521</v>
      </c>
      <c r="I135" s="129">
        <v>19792000</v>
      </c>
      <c r="J135" s="129">
        <v>0</v>
      </c>
      <c r="K135" s="129">
        <v>0</v>
      </c>
      <c r="L135" s="129">
        <v>0</v>
      </c>
      <c r="M135" s="129"/>
      <c r="N135" s="129"/>
      <c r="O135" s="129"/>
      <c r="P135" s="129"/>
      <c r="Q135" s="129"/>
      <c r="R135" s="129"/>
      <c r="S135" s="129"/>
      <c r="T135" s="129"/>
      <c r="U135" s="98"/>
      <c r="V135" s="98"/>
      <c r="W135" s="98"/>
      <c r="X135" s="98"/>
      <c r="Y135" s="91">
        <f t="shared" si="37"/>
        <v>19792000</v>
      </c>
      <c r="Z135" s="108">
        <f t="shared" si="37"/>
        <v>0</v>
      </c>
      <c r="AA135" s="91">
        <f t="shared" si="37"/>
        <v>0</v>
      </c>
      <c r="AB135" s="108">
        <f t="shared" si="37"/>
        <v>0</v>
      </c>
      <c r="AC135" s="130"/>
    </row>
    <row r="136" spans="1:29" s="131" customFormat="1" ht="16.5" thickTop="1" thickBot="1" x14ac:dyDescent="0.3">
      <c r="A136" s="86"/>
      <c r="B136" s="86"/>
      <c r="C136" s="88"/>
      <c r="D136" s="88"/>
      <c r="E136" s="87"/>
      <c r="F136" s="87"/>
      <c r="G136" s="87"/>
      <c r="H136" s="132" t="s">
        <v>493</v>
      </c>
      <c r="I136" s="129">
        <v>19792000</v>
      </c>
      <c r="J136" s="129">
        <v>0</v>
      </c>
      <c r="K136" s="129">
        <v>0</v>
      </c>
      <c r="L136" s="129">
        <v>0</v>
      </c>
      <c r="M136" s="129"/>
      <c r="N136" s="129"/>
      <c r="O136" s="129"/>
      <c r="P136" s="129"/>
      <c r="Q136" s="129"/>
      <c r="R136" s="129"/>
      <c r="S136" s="129"/>
      <c r="T136" s="129"/>
      <c r="U136" s="98"/>
      <c r="V136" s="98"/>
      <c r="W136" s="98"/>
      <c r="X136" s="98"/>
      <c r="Y136" s="91">
        <f t="shared" si="37"/>
        <v>19792000</v>
      </c>
      <c r="Z136" s="108">
        <f t="shared" si="37"/>
        <v>0</v>
      </c>
      <c r="AA136" s="91">
        <f t="shared" si="37"/>
        <v>0</v>
      </c>
      <c r="AB136" s="108">
        <f t="shared" si="37"/>
        <v>0</v>
      </c>
      <c r="AC136" s="130"/>
    </row>
    <row r="137" spans="1:29" ht="16.5" thickTop="1" thickBot="1" x14ac:dyDescent="0.3">
      <c r="A137" s="86"/>
      <c r="B137" s="86"/>
      <c r="C137" s="88"/>
      <c r="D137" s="88"/>
      <c r="E137" s="87"/>
      <c r="F137" s="87"/>
      <c r="G137" s="87"/>
      <c r="H137" s="120" t="s">
        <v>494</v>
      </c>
      <c r="I137" s="98">
        <v>19792000</v>
      </c>
      <c r="J137" s="98">
        <v>0</v>
      </c>
      <c r="K137" s="98">
        <v>0</v>
      </c>
      <c r="L137" s="98">
        <v>0</v>
      </c>
      <c r="M137" s="90"/>
      <c r="N137" s="90"/>
      <c r="O137" s="90"/>
      <c r="P137" s="90"/>
      <c r="Q137" s="90"/>
      <c r="R137" s="90"/>
      <c r="S137" s="90"/>
      <c r="T137" s="90"/>
      <c r="U137" s="98"/>
      <c r="V137" s="98"/>
      <c r="W137" s="98"/>
      <c r="X137" s="98"/>
      <c r="Y137" s="91">
        <f t="shared" si="37"/>
        <v>19792000</v>
      </c>
      <c r="Z137" s="108">
        <f t="shared" si="37"/>
        <v>0</v>
      </c>
      <c r="AA137" s="91">
        <f t="shared" si="37"/>
        <v>0</v>
      </c>
      <c r="AB137" s="108">
        <f t="shared" si="37"/>
        <v>0</v>
      </c>
      <c r="AC137" s="80"/>
    </row>
    <row r="138" spans="1:29" ht="16.5" thickTop="1" thickBot="1" x14ac:dyDescent="0.3">
      <c r="A138" s="86"/>
      <c r="B138" s="86"/>
      <c r="C138" s="88"/>
      <c r="D138" s="88"/>
      <c r="E138" s="87"/>
      <c r="F138" s="87"/>
      <c r="G138" s="87"/>
      <c r="H138" s="120" t="s">
        <v>495</v>
      </c>
      <c r="I138" s="98">
        <v>19792000</v>
      </c>
      <c r="J138" s="98">
        <v>0</v>
      </c>
      <c r="K138" s="98">
        <v>0</v>
      </c>
      <c r="L138" s="98">
        <v>0</v>
      </c>
      <c r="M138" s="90"/>
      <c r="N138" s="90"/>
      <c r="O138" s="90"/>
      <c r="P138" s="90"/>
      <c r="Q138" s="90"/>
      <c r="R138" s="90"/>
      <c r="S138" s="90"/>
      <c r="T138" s="90"/>
      <c r="U138" s="98"/>
      <c r="V138" s="98"/>
      <c r="W138" s="98"/>
      <c r="X138" s="98"/>
      <c r="Y138" s="91">
        <f t="shared" si="37"/>
        <v>19792000</v>
      </c>
      <c r="Z138" s="108">
        <f t="shared" si="37"/>
        <v>0</v>
      </c>
      <c r="AA138" s="91">
        <f t="shared" si="37"/>
        <v>0</v>
      </c>
      <c r="AB138" s="108">
        <f t="shared" si="37"/>
        <v>0</v>
      </c>
      <c r="AC138" s="80"/>
    </row>
    <row r="139" spans="1:29" s="131" customFormat="1" ht="24" thickTop="1" thickBot="1" x14ac:dyDescent="0.3">
      <c r="A139" s="86"/>
      <c r="B139" s="86"/>
      <c r="C139" s="88"/>
      <c r="D139" s="88"/>
      <c r="E139" s="87"/>
      <c r="F139" s="87"/>
      <c r="G139" s="87"/>
      <c r="H139" s="135" t="s">
        <v>522</v>
      </c>
      <c r="I139" s="134">
        <f>+I140+I144+I148</f>
        <v>393218627</v>
      </c>
      <c r="J139" s="134">
        <f t="shared" ref="J139:L139" si="46">+J140+J144+J148</f>
        <v>391569294</v>
      </c>
      <c r="K139" s="134">
        <f t="shared" si="46"/>
        <v>391569294</v>
      </c>
      <c r="L139" s="134">
        <f t="shared" si="46"/>
        <v>65567663</v>
      </c>
      <c r="M139" s="129"/>
      <c r="N139" s="129"/>
      <c r="O139" s="129"/>
      <c r="P139" s="129"/>
      <c r="Q139" s="129"/>
      <c r="R139" s="129"/>
      <c r="S139" s="129"/>
      <c r="T139" s="129"/>
      <c r="U139" s="98"/>
      <c r="V139" s="98"/>
      <c r="W139" s="98"/>
      <c r="X139" s="98"/>
      <c r="Y139" s="91">
        <f t="shared" si="37"/>
        <v>393218627</v>
      </c>
      <c r="Z139" s="108">
        <f t="shared" si="37"/>
        <v>391569294</v>
      </c>
      <c r="AA139" s="91">
        <f t="shared" si="37"/>
        <v>391569294</v>
      </c>
      <c r="AB139" s="108">
        <f t="shared" si="37"/>
        <v>65567663</v>
      </c>
      <c r="AC139" s="130"/>
    </row>
    <row r="140" spans="1:29" s="131" customFormat="1" ht="16.5" thickTop="1" thickBot="1" x14ac:dyDescent="0.3">
      <c r="A140" s="86"/>
      <c r="B140" s="86"/>
      <c r="C140" s="88"/>
      <c r="D140" s="88"/>
      <c r="E140" s="87"/>
      <c r="F140" s="87"/>
      <c r="G140" s="87"/>
      <c r="H140" s="132" t="s">
        <v>523</v>
      </c>
      <c r="I140" s="129">
        <v>0</v>
      </c>
      <c r="J140" s="129">
        <v>0</v>
      </c>
      <c r="K140" s="129">
        <v>0</v>
      </c>
      <c r="L140" s="129">
        <v>0</v>
      </c>
      <c r="M140" s="129"/>
      <c r="N140" s="129"/>
      <c r="O140" s="129"/>
      <c r="P140" s="129"/>
      <c r="Q140" s="129"/>
      <c r="R140" s="129"/>
      <c r="S140" s="129"/>
      <c r="T140" s="129"/>
      <c r="U140" s="98"/>
      <c r="V140" s="98"/>
      <c r="W140" s="98"/>
      <c r="X140" s="98"/>
      <c r="Y140" s="91">
        <f t="shared" si="37"/>
        <v>0</v>
      </c>
      <c r="Z140" s="108">
        <f t="shared" si="37"/>
        <v>0</v>
      </c>
      <c r="AA140" s="91">
        <f t="shared" si="37"/>
        <v>0</v>
      </c>
      <c r="AB140" s="108">
        <f t="shared" si="37"/>
        <v>0</v>
      </c>
      <c r="AC140" s="130"/>
    </row>
    <row r="141" spans="1:29" s="131" customFormat="1" ht="16.5" thickTop="1" thickBot="1" x14ac:dyDescent="0.3">
      <c r="A141" s="86"/>
      <c r="B141" s="86"/>
      <c r="C141" s="88"/>
      <c r="D141" s="88"/>
      <c r="E141" s="87"/>
      <c r="F141" s="87"/>
      <c r="G141" s="87"/>
      <c r="H141" s="132" t="s">
        <v>493</v>
      </c>
      <c r="I141" s="129">
        <v>0</v>
      </c>
      <c r="J141" s="129">
        <v>0</v>
      </c>
      <c r="K141" s="129">
        <v>0</v>
      </c>
      <c r="L141" s="129">
        <v>0</v>
      </c>
      <c r="M141" s="129"/>
      <c r="N141" s="129"/>
      <c r="O141" s="129"/>
      <c r="P141" s="129"/>
      <c r="Q141" s="129"/>
      <c r="R141" s="129"/>
      <c r="S141" s="129"/>
      <c r="T141" s="129"/>
      <c r="U141" s="98"/>
      <c r="V141" s="98"/>
      <c r="W141" s="98"/>
      <c r="X141" s="98"/>
      <c r="Y141" s="91">
        <f t="shared" si="37"/>
        <v>0</v>
      </c>
      <c r="Z141" s="108">
        <f t="shared" si="37"/>
        <v>0</v>
      </c>
      <c r="AA141" s="91">
        <f t="shared" si="37"/>
        <v>0</v>
      </c>
      <c r="AB141" s="108">
        <f t="shared" si="37"/>
        <v>0</v>
      </c>
      <c r="AC141" s="130"/>
    </row>
    <row r="142" spans="1:29" ht="16.5" thickTop="1" thickBot="1" x14ac:dyDescent="0.3">
      <c r="A142" s="86"/>
      <c r="B142" s="86"/>
      <c r="C142" s="88"/>
      <c r="D142" s="88"/>
      <c r="E142" s="87"/>
      <c r="F142" s="87"/>
      <c r="G142" s="87"/>
      <c r="H142" s="120" t="s">
        <v>494</v>
      </c>
      <c r="I142" s="98">
        <v>0</v>
      </c>
      <c r="J142" s="98">
        <v>0</v>
      </c>
      <c r="K142" s="98">
        <v>0</v>
      </c>
      <c r="L142" s="98">
        <v>0</v>
      </c>
      <c r="M142" s="90"/>
      <c r="N142" s="90"/>
      <c r="O142" s="90"/>
      <c r="P142" s="90"/>
      <c r="Q142" s="90"/>
      <c r="R142" s="90"/>
      <c r="S142" s="90"/>
      <c r="T142" s="90"/>
      <c r="U142" s="98"/>
      <c r="V142" s="98"/>
      <c r="W142" s="98"/>
      <c r="X142" s="98"/>
      <c r="Y142" s="91">
        <f t="shared" si="37"/>
        <v>0</v>
      </c>
      <c r="Z142" s="108">
        <f t="shared" si="37"/>
        <v>0</v>
      </c>
      <c r="AA142" s="91">
        <f t="shared" si="37"/>
        <v>0</v>
      </c>
      <c r="AB142" s="108">
        <f t="shared" si="37"/>
        <v>0</v>
      </c>
      <c r="AC142" s="80"/>
    </row>
    <row r="143" spans="1:29" ht="16.5" thickTop="1" thickBot="1" x14ac:dyDescent="0.3">
      <c r="A143" s="86"/>
      <c r="B143" s="86"/>
      <c r="C143" s="88"/>
      <c r="D143" s="88"/>
      <c r="E143" s="87"/>
      <c r="F143" s="87"/>
      <c r="G143" s="87"/>
      <c r="H143" s="120" t="s">
        <v>495</v>
      </c>
      <c r="I143" s="98">
        <v>0</v>
      </c>
      <c r="J143" s="98">
        <v>0</v>
      </c>
      <c r="K143" s="98">
        <v>0</v>
      </c>
      <c r="L143" s="98">
        <v>0</v>
      </c>
      <c r="M143" s="90"/>
      <c r="N143" s="90"/>
      <c r="O143" s="90"/>
      <c r="P143" s="90"/>
      <c r="Q143" s="90"/>
      <c r="R143" s="90"/>
      <c r="S143" s="90"/>
      <c r="T143" s="90"/>
      <c r="U143" s="98"/>
      <c r="V143" s="98"/>
      <c r="W143" s="98"/>
      <c r="X143" s="98"/>
      <c r="Y143" s="91">
        <f t="shared" si="37"/>
        <v>0</v>
      </c>
      <c r="Z143" s="108">
        <f t="shared" si="37"/>
        <v>0</v>
      </c>
      <c r="AA143" s="91">
        <f t="shared" si="37"/>
        <v>0</v>
      </c>
      <c r="AB143" s="108">
        <f t="shared" si="37"/>
        <v>0</v>
      </c>
      <c r="AC143" s="80"/>
    </row>
    <row r="144" spans="1:29" s="131" customFormat="1" ht="16.5" thickTop="1" thickBot="1" x14ac:dyDescent="0.3">
      <c r="A144" s="86"/>
      <c r="B144" s="86"/>
      <c r="C144" s="88"/>
      <c r="D144" s="88"/>
      <c r="E144" s="87"/>
      <c r="F144" s="87"/>
      <c r="G144" s="87"/>
      <c r="H144" s="132" t="s">
        <v>524</v>
      </c>
      <c r="I144" s="129">
        <v>369303294</v>
      </c>
      <c r="J144" s="129">
        <v>369303294</v>
      </c>
      <c r="K144" s="129">
        <v>369303294</v>
      </c>
      <c r="L144" s="129">
        <v>43301663</v>
      </c>
      <c r="M144" s="129"/>
      <c r="N144" s="129"/>
      <c r="O144" s="129"/>
      <c r="P144" s="129"/>
      <c r="Q144" s="129"/>
      <c r="R144" s="129"/>
      <c r="S144" s="129"/>
      <c r="T144" s="129"/>
      <c r="U144" s="98"/>
      <c r="V144" s="98"/>
      <c r="W144" s="98"/>
      <c r="X144" s="98"/>
      <c r="Y144" s="91">
        <f t="shared" si="37"/>
        <v>369303294</v>
      </c>
      <c r="Z144" s="108">
        <f t="shared" si="37"/>
        <v>369303294</v>
      </c>
      <c r="AA144" s="91">
        <f t="shared" si="37"/>
        <v>369303294</v>
      </c>
      <c r="AB144" s="108">
        <f t="shared" si="37"/>
        <v>43301663</v>
      </c>
      <c r="AC144" s="130"/>
    </row>
    <row r="145" spans="1:29" s="131" customFormat="1" ht="16.5" thickTop="1" thickBot="1" x14ac:dyDescent="0.3">
      <c r="A145" s="86"/>
      <c r="B145" s="86"/>
      <c r="C145" s="88"/>
      <c r="D145" s="88"/>
      <c r="E145" s="87"/>
      <c r="F145" s="87"/>
      <c r="G145" s="87"/>
      <c r="H145" s="132" t="s">
        <v>493</v>
      </c>
      <c r="I145" s="129">
        <v>369303294</v>
      </c>
      <c r="J145" s="129">
        <v>369303294</v>
      </c>
      <c r="K145" s="129">
        <v>369303294</v>
      </c>
      <c r="L145" s="129">
        <v>43301663</v>
      </c>
      <c r="M145" s="129"/>
      <c r="N145" s="129"/>
      <c r="O145" s="129"/>
      <c r="P145" s="129"/>
      <c r="Q145" s="129"/>
      <c r="R145" s="129"/>
      <c r="S145" s="129"/>
      <c r="T145" s="129"/>
      <c r="U145" s="98"/>
      <c r="V145" s="98"/>
      <c r="W145" s="98"/>
      <c r="X145" s="98"/>
      <c r="Y145" s="91">
        <f t="shared" si="37"/>
        <v>369303294</v>
      </c>
      <c r="Z145" s="108">
        <f t="shared" si="37"/>
        <v>369303294</v>
      </c>
      <c r="AA145" s="91">
        <f t="shared" si="37"/>
        <v>369303294</v>
      </c>
      <c r="AB145" s="108">
        <f t="shared" si="37"/>
        <v>43301663</v>
      </c>
      <c r="AC145" s="130"/>
    </row>
    <row r="146" spans="1:29" ht="16.5" thickTop="1" thickBot="1" x14ac:dyDescent="0.3">
      <c r="A146" s="86"/>
      <c r="B146" s="86"/>
      <c r="C146" s="88"/>
      <c r="D146" s="88"/>
      <c r="E146" s="87"/>
      <c r="F146" s="87"/>
      <c r="G146" s="87"/>
      <c r="H146" s="120" t="s">
        <v>494</v>
      </c>
      <c r="I146" s="98">
        <v>369303294</v>
      </c>
      <c r="J146" s="98">
        <v>369303294</v>
      </c>
      <c r="K146" s="98">
        <v>369303294</v>
      </c>
      <c r="L146" s="98">
        <v>43301663</v>
      </c>
      <c r="M146" s="90"/>
      <c r="N146" s="90"/>
      <c r="O146" s="90"/>
      <c r="P146" s="90"/>
      <c r="Q146" s="90"/>
      <c r="R146" s="90"/>
      <c r="S146" s="90"/>
      <c r="T146" s="90"/>
      <c r="U146" s="98"/>
      <c r="V146" s="98"/>
      <c r="W146" s="98"/>
      <c r="X146" s="98"/>
      <c r="Y146" s="91">
        <f t="shared" si="37"/>
        <v>369303294</v>
      </c>
      <c r="Z146" s="108">
        <f t="shared" si="37"/>
        <v>369303294</v>
      </c>
      <c r="AA146" s="91">
        <f t="shared" si="37"/>
        <v>369303294</v>
      </c>
      <c r="AB146" s="108">
        <f t="shared" si="37"/>
        <v>43301663</v>
      </c>
      <c r="AC146" s="80"/>
    </row>
    <row r="147" spans="1:29" ht="16.5" thickTop="1" thickBot="1" x14ac:dyDescent="0.3">
      <c r="A147" s="86"/>
      <c r="B147" s="86"/>
      <c r="C147" s="88"/>
      <c r="D147" s="88"/>
      <c r="E147" s="87"/>
      <c r="F147" s="87"/>
      <c r="G147" s="87"/>
      <c r="H147" s="120" t="s">
        <v>495</v>
      </c>
      <c r="I147" s="98">
        <v>369303294</v>
      </c>
      <c r="J147" s="98">
        <v>369303294</v>
      </c>
      <c r="K147" s="98">
        <v>369303294</v>
      </c>
      <c r="L147" s="98">
        <v>43301663</v>
      </c>
      <c r="M147" s="90"/>
      <c r="N147" s="90"/>
      <c r="O147" s="90"/>
      <c r="P147" s="90"/>
      <c r="Q147" s="90"/>
      <c r="R147" s="90"/>
      <c r="S147" s="90"/>
      <c r="T147" s="90"/>
      <c r="U147" s="98"/>
      <c r="V147" s="98"/>
      <c r="W147" s="98"/>
      <c r="X147" s="98"/>
      <c r="Y147" s="91">
        <f t="shared" si="37"/>
        <v>369303294</v>
      </c>
      <c r="Z147" s="108">
        <f t="shared" si="37"/>
        <v>369303294</v>
      </c>
      <c r="AA147" s="91">
        <f t="shared" si="37"/>
        <v>369303294</v>
      </c>
      <c r="AB147" s="108">
        <f t="shared" si="37"/>
        <v>43301663</v>
      </c>
      <c r="AC147" s="80"/>
    </row>
    <row r="148" spans="1:29" s="131" customFormat="1" ht="16.5" thickTop="1" thickBot="1" x14ac:dyDescent="0.3">
      <c r="A148" s="86"/>
      <c r="B148" s="86"/>
      <c r="C148" s="88"/>
      <c r="D148" s="88"/>
      <c r="E148" s="87"/>
      <c r="F148" s="87"/>
      <c r="G148" s="87"/>
      <c r="H148" s="132" t="s">
        <v>525</v>
      </c>
      <c r="I148" s="129">
        <v>23915333</v>
      </c>
      <c r="J148" s="129">
        <v>22266000</v>
      </c>
      <c r="K148" s="129">
        <v>22266000</v>
      </c>
      <c r="L148" s="129">
        <v>22266000</v>
      </c>
      <c r="M148" s="129"/>
      <c r="N148" s="129"/>
      <c r="O148" s="129"/>
      <c r="P148" s="129"/>
      <c r="Q148" s="129"/>
      <c r="R148" s="129"/>
      <c r="S148" s="129"/>
      <c r="T148" s="129"/>
      <c r="U148" s="98"/>
      <c r="V148" s="98"/>
      <c r="W148" s="98"/>
      <c r="X148" s="98"/>
      <c r="Y148" s="91">
        <f t="shared" si="37"/>
        <v>23915333</v>
      </c>
      <c r="Z148" s="108">
        <f t="shared" si="37"/>
        <v>22266000</v>
      </c>
      <c r="AA148" s="91">
        <f t="shared" si="37"/>
        <v>22266000</v>
      </c>
      <c r="AB148" s="108">
        <f t="shared" si="37"/>
        <v>22266000</v>
      </c>
      <c r="AC148" s="130"/>
    </row>
    <row r="149" spans="1:29" s="131" customFormat="1" ht="16.5" thickTop="1" thickBot="1" x14ac:dyDescent="0.3">
      <c r="A149" s="86"/>
      <c r="B149" s="86"/>
      <c r="C149" s="88"/>
      <c r="D149" s="88"/>
      <c r="E149" s="87"/>
      <c r="F149" s="87"/>
      <c r="G149" s="87"/>
      <c r="H149" s="132" t="s">
        <v>493</v>
      </c>
      <c r="I149" s="129">
        <v>23915333</v>
      </c>
      <c r="J149" s="129">
        <v>22266000</v>
      </c>
      <c r="K149" s="129">
        <v>22266000</v>
      </c>
      <c r="L149" s="129">
        <v>22266000</v>
      </c>
      <c r="M149" s="129"/>
      <c r="N149" s="129"/>
      <c r="O149" s="129"/>
      <c r="P149" s="129"/>
      <c r="Q149" s="129"/>
      <c r="R149" s="129"/>
      <c r="S149" s="129"/>
      <c r="T149" s="129"/>
      <c r="U149" s="98"/>
      <c r="V149" s="98"/>
      <c r="W149" s="98"/>
      <c r="X149" s="98"/>
      <c r="Y149" s="91">
        <f t="shared" si="37"/>
        <v>23915333</v>
      </c>
      <c r="Z149" s="108">
        <f t="shared" si="37"/>
        <v>22266000</v>
      </c>
      <c r="AA149" s="91">
        <f t="shared" si="37"/>
        <v>22266000</v>
      </c>
      <c r="AB149" s="108">
        <f t="shared" ref="AB149:AB367" si="47">+L149+P149+T149+X149</f>
        <v>22266000</v>
      </c>
      <c r="AC149" s="130"/>
    </row>
    <row r="150" spans="1:29" ht="16.5" thickTop="1" thickBot="1" x14ac:dyDescent="0.3">
      <c r="A150" s="86"/>
      <c r="B150" s="86"/>
      <c r="C150" s="88"/>
      <c r="D150" s="88"/>
      <c r="E150" s="87"/>
      <c r="F150" s="87"/>
      <c r="G150" s="87"/>
      <c r="H150" s="120" t="s">
        <v>494</v>
      </c>
      <c r="I150" s="98">
        <v>23915333</v>
      </c>
      <c r="J150" s="98">
        <v>22266000</v>
      </c>
      <c r="K150" s="98">
        <v>22266000</v>
      </c>
      <c r="L150" s="98">
        <v>22266000</v>
      </c>
      <c r="M150" s="90"/>
      <c r="N150" s="90"/>
      <c r="O150" s="90"/>
      <c r="P150" s="90"/>
      <c r="Q150" s="90"/>
      <c r="R150" s="90"/>
      <c r="S150" s="90"/>
      <c r="T150" s="90"/>
      <c r="U150" s="98"/>
      <c r="V150" s="98"/>
      <c r="W150" s="98"/>
      <c r="X150" s="98"/>
      <c r="Y150" s="91">
        <f t="shared" ref="Y150:AA235" si="48">+I150+M150+Q150+U150</f>
        <v>23915333</v>
      </c>
      <c r="Z150" s="108">
        <f t="shared" si="48"/>
        <v>22266000</v>
      </c>
      <c r="AA150" s="91">
        <f t="shared" si="48"/>
        <v>22266000</v>
      </c>
      <c r="AB150" s="108">
        <f t="shared" si="47"/>
        <v>22266000</v>
      </c>
      <c r="AC150" s="80"/>
    </row>
    <row r="151" spans="1:29" ht="16.5" thickTop="1" thickBot="1" x14ac:dyDescent="0.3">
      <c r="A151" s="86"/>
      <c r="B151" s="86"/>
      <c r="C151" s="88"/>
      <c r="D151" s="88"/>
      <c r="E151" s="87"/>
      <c r="F151" s="87"/>
      <c r="G151" s="87"/>
      <c r="H151" s="120" t="s">
        <v>495</v>
      </c>
      <c r="I151" s="98">
        <v>23915333</v>
      </c>
      <c r="J151" s="98">
        <v>22266000</v>
      </c>
      <c r="K151" s="98">
        <v>22266000</v>
      </c>
      <c r="L151" s="98">
        <v>22266000</v>
      </c>
      <c r="M151" s="90"/>
      <c r="N151" s="90"/>
      <c r="O151" s="90"/>
      <c r="P151" s="90"/>
      <c r="Q151" s="90"/>
      <c r="R151" s="90"/>
      <c r="S151" s="90"/>
      <c r="T151" s="90"/>
      <c r="U151" s="98"/>
      <c r="V151" s="98"/>
      <c r="W151" s="98"/>
      <c r="X151" s="98"/>
      <c r="Y151" s="91">
        <f t="shared" si="48"/>
        <v>23915333</v>
      </c>
      <c r="Z151" s="108">
        <f t="shared" si="48"/>
        <v>22266000</v>
      </c>
      <c r="AA151" s="91">
        <f t="shared" si="48"/>
        <v>22266000</v>
      </c>
      <c r="AB151" s="108">
        <f t="shared" si="47"/>
        <v>22266000</v>
      </c>
      <c r="AC151" s="80"/>
    </row>
    <row r="152" spans="1:29" s="131" customFormat="1" ht="27.75" thickTop="1" thickBot="1" x14ac:dyDescent="0.3">
      <c r="A152" s="86"/>
      <c r="B152" s="86"/>
      <c r="C152" s="88"/>
      <c r="D152" s="88"/>
      <c r="E152" s="87"/>
      <c r="F152" s="87"/>
      <c r="G152" s="87"/>
      <c r="H152" s="136" t="s">
        <v>526</v>
      </c>
      <c r="I152" s="129">
        <v>0</v>
      </c>
      <c r="J152" s="129">
        <v>0</v>
      </c>
      <c r="K152" s="129">
        <v>0</v>
      </c>
      <c r="L152" s="129">
        <v>0</v>
      </c>
      <c r="M152" s="129"/>
      <c r="N152" s="129"/>
      <c r="O152" s="129"/>
      <c r="P152" s="129"/>
      <c r="Q152" s="129"/>
      <c r="R152" s="129"/>
      <c r="S152" s="129"/>
      <c r="T152" s="129"/>
      <c r="U152" s="98"/>
      <c r="V152" s="98"/>
      <c r="W152" s="98"/>
      <c r="X152" s="98"/>
      <c r="Y152" s="91">
        <f t="shared" si="48"/>
        <v>0</v>
      </c>
      <c r="Z152" s="108">
        <f t="shared" si="48"/>
        <v>0</v>
      </c>
      <c r="AA152" s="91">
        <f t="shared" si="48"/>
        <v>0</v>
      </c>
      <c r="AB152" s="108">
        <f t="shared" si="47"/>
        <v>0</v>
      </c>
      <c r="AC152" s="130"/>
    </row>
    <row r="153" spans="1:29" s="131" customFormat="1" ht="16.5" thickTop="1" thickBot="1" x14ac:dyDescent="0.3">
      <c r="A153" s="86"/>
      <c r="B153" s="86"/>
      <c r="C153" s="88"/>
      <c r="D153" s="88"/>
      <c r="E153" s="87"/>
      <c r="F153" s="87"/>
      <c r="G153" s="87"/>
      <c r="H153" s="132" t="s">
        <v>493</v>
      </c>
      <c r="I153" s="129">
        <v>0</v>
      </c>
      <c r="J153" s="129">
        <v>0</v>
      </c>
      <c r="K153" s="129">
        <v>0</v>
      </c>
      <c r="L153" s="129">
        <v>0</v>
      </c>
      <c r="M153" s="129"/>
      <c r="N153" s="129"/>
      <c r="O153" s="129"/>
      <c r="P153" s="129"/>
      <c r="Q153" s="129"/>
      <c r="R153" s="129"/>
      <c r="S153" s="129"/>
      <c r="T153" s="129"/>
      <c r="U153" s="98"/>
      <c r="V153" s="98"/>
      <c r="W153" s="98"/>
      <c r="X153" s="98"/>
      <c r="Y153" s="91">
        <f t="shared" si="48"/>
        <v>0</v>
      </c>
      <c r="Z153" s="108">
        <f t="shared" si="48"/>
        <v>0</v>
      </c>
      <c r="AA153" s="91">
        <f t="shared" si="48"/>
        <v>0</v>
      </c>
      <c r="AB153" s="108">
        <f t="shared" si="47"/>
        <v>0</v>
      </c>
      <c r="AC153" s="130"/>
    </row>
    <row r="154" spans="1:29" s="131" customFormat="1" ht="16.5" thickTop="1" thickBot="1" x14ac:dyDescent="0.3">
      <c r="A154" s="86"/>
      <c r="B154" s="86"/>
      <c r="C154" s="88"/>
      <c r="D154" s="88"/>
      <c r="E154" s="87"/>
      <c r="F154" s="87"/>
      <c r="G154" s="87"/>
      <c r="H154" s="132" t="s">
        <v>494</v>
      </c>
      <c r="I154" s="129">
        <v>0</v>
      </c>
      <c r="J154" s="129">
        <v>0</v>
      </c>
      <c r="K154" s="129">
        <v>0</v>
      </c>
      <c r="L154" s="129">
        <v>0</v>
      </c>
      <c r="M154" s="129"/>
      <c r="N154" s="129"/>
      <c r="O154" s="129"/>
      <c r="P154" s="129"/>
      <c r="Q154" s="129"/>
      <c r="R154" s="129"/>
      <c r="S154" s="129"/>
      <c r="T154" s="129"/>
      <c r="U154" s="98"/>
      <c r="V154" s="98"/>
      <c r="W154" s="98"/>
      <c r="X154" s="98"/>
      <c r="Y154" s="91">
        <f t="shared" si="48"/>
        <v>0</v>
      </c>
      <c r="Z154" s="108">
        <f t="shared" si="48"/>
        <v>0</v>
      </c>
      <c r="AA154" s="91">
        <f t="shared" si="48"/>
        <v>0</v>
      </c>
      <c r="AB154" s="108">
        <f t="shared" si="47"/>
        <v>0</v>
      </c>
      <c r="AC154" s="130"/>
    </row>
    <row r="155" spans="1:29" ht="16.5" thickTop="1" thickBot="1" x14ac:dyDescent="0.3">
      <c r="A155" s="86"/>
      <c r="B155" s="86"/>
      <c r="C155" s="88"/>
      <c r="D155" s="88"/>
      <c r="E155" s="87"/>
      <c r="F155" s="87"/>
      <c r="G155" s="87"/>
      <c r="H155" s="120" t="s">
        <v>495</v>
      </c>
      <c r="I155" s="98">
        <v>0</v>
      </c>
      <c r="J155" s="98">
        <v>0</v>
      </c>
      <c r="K155" s="98">
        <v>0</v>
      </c>
      <c r="L155" s="98">
        <v>0</v>
      </c>
      <c r="M155" s="90"/>
      <c r="N155" s="90"/>
      <c r="O155" s="90"/>
      <c r="P155" s="90"/>
      <c r="Q155" s="90"/>
      <c r="R155" s="90"/>
      <c r="S155" s="90"/>
      <c r="T155" s="90"/>
      <c r="U155" s="98"/>
      <c r="V155" s="98"/>
      <c r="W155" s="98"/>
      <c r="X155" s="98"/>
      <c r="Y155" s="91">
        <f t="shared" si="48"/>
        <v>0</v>
      </c>
      <c r="Z155" s="108">
        <f t="shared" si="48"/>
        <v>0</v>
      </c>
      <c r="AA155" s="91">
        <f t="shared" si="48"/>
        <v>0</v>
      </c>
      <c r="AB155" s="108">
        <f t="shared" si="47"/>
        <v>0</v>
      </c>
      <c r="AC155" s="80"/>
    </row>
    <row r="156" spans="1:29" s="131" customFormat="1" ht="16.5" thickTop="1" thickBot="1" x14ac:dyDescent="0.3">
      <c r="A156" s="86"/>
      <c r="B156" s="86"/>
      <c r="C156" s="88"/>
      <c r="D156" s="88"/>
      <c r="E156" s="87"/>
      <c r="F156" s="87"/>
      <c r="G156" s="87"/>
      <c r="H156" s="133" t="s">
        <v>527</v>
      </c>
      <c r="I156" s="134">
        <f>+I157</f>
        <v>36085000</v>
      </c>
      <c r="J156" s="134">
        <f t="shared" ref="J156:L156" si="49">+J157</f>
        <v>36085000</v>
      </c>
      <c r="K156" s="134">
        <f t="shared" si="49"/>
        <v>36085000</v>
      </c>
      <c r="L156" s="134">
        <f t="shared" si="49"/>
        <v>32718200</v>
      </c>
      <c r="M156" s="129"/>
      <c r="N156" s="129"/>
      <c r="O156" s="129"/>
      <c r="P156" s="129"/>
      <c r="Q156" s="129"/>
      <c r="R156" s="129"/>
      <c r="S156" s="129"/>
      <c r="T156" s="129"/>
      <c r="U156" s="98"/>
      <c r="V156" s="98"/>
      <c r="W156" s="98"/>
      <c r="X156" s="98"/>
      <c r="Y156" s="91">
        <f t="shared" si="48"/>
        <v>36085000</v>
      </c>
      <c r="Z156" s="108">
        <f t="shared" si="48"/>
        <v>36085000</v>
      </c>
      <c r="AA156" s="91">
        <f t="shared" si="48"/>
        <v>36085000</v>
      </c>
      <c r="AB156" s="108">
        <f t="shared" si="47"/>
        <v>32718200</v>
      </c>
      <c r="AC156" s="130"/>
    </row>
    <row r="157" spans="1:29" s="131" customFormat="1" ht="16.5" thickTop="1" thickBot="1" x14ac:dyDescent="0.3">
      <c r="A157" s="86"/>
      <c r="B157" s="86"/>
      <c r="C157" s="88"/>
      <c r="D157" s="88"/>
      <c r="E157" s="87"/>
      <c r="F157" s="87"/>
      <c r="G157" s="87"/>
      <c r="H157" s="132" t="s">
        <v>528</v>
      </c>
      <c r="I157" s="129">
        <v>36085000</v>
      </c>
      <c r="J157" s="129">
        <v>36085000</v>
      </c>
      <c r="K157" s="129">
        <v>36085000</v>
      </c>
      <c r="L157" s="129">
        <v>32718200</v>
      </c>
      <c r="M157" s="129"/>
      <c r="N157" s="129"/>
      <c r="O157" s="129"/>
      <c r="P157" s="129"/>
      <c r="Q157" s="129"/>
      <c r="R157" s="129"/>
      <c r="S157" s="129"/>
      <c r="T157" s="129"/>
      <c r="U157" s="98"/>
      <c r="V157" s="98"/>
      <c r="W157" s="98"/>
      <c r="X157" s="98"/>
      <c r="Y157" s="91">
        <f t="shared" si="48"/>
        <v>36085000</v>
      </c>
      <c r="Z157" s="108">
        <f t="shared" si="48"/>
        <v>36085000</v>
      </c>
      <c r="AA157" s="91">
        <f t="shared" si="48"/>
        <v>36085000</v>
      </c>
      <c r="AB157" s="108">
        <f t="shared" si="47"/>
        <v>32718200</v>
      </c>
      <c r="AC157" s="130"/>
    </row>
    <row r="158" spans="1:29" s="131" customFormat="1" ht="16.5" thickTop="1" thickBot="1" x14ac:dyDescent="0.3">
      <c r="A158" s="86"/>
      <c r="B158" s="86"/>
      <c r="C158" s="88"/>
      <c r="D158" s="88"/>
      <c r="E158" s="87"/>
      <c r="F158" s="87"/>
      <c r="G158" s="87"/>
      <c r="H158" s="132" t="s">
        <v>493</v>
      </c>
      <c r="I158" s="129">
        <v>36085000</v>
      </c>
      <c r="J158" s="129">
        <v>36085000</v>
      </c>
      <c r="K158" s="129">
        <v>36085000</v>
      </c>
      <c r="L158" s="129">
        <v>32718200</v>
      </c>
      <c r="M158" s="129"/>
      <c r="N158" s="129"/>
      <c r="O158" s="129"/>
      <c r="P158" s="129"/>
      <c r="Q158" s="129"/>
      <c r="R158" s="129"/>
      <c r="S158" s="129"/>
      <c r="T158" s="129"/>
      <c r="U158" s="98"/>
      <c r="V158" s="98"/>
      <c r="W158" s="98"/>
      <c r="X158" s="98"/>
      <c r="Y158" s="91">
        <f t="shared" si="48"/>
        <v>36085000</v>
      </c>
      <c r="Z158" s="108">
        <f t="shared" si="48"/>
        <v>36085000</v>
      </c>
      <c r="AA158" s="91">
        <f t="shared" si="48"/>
        <v>36085000</v>
      </c>
      <c r="AB158" s="108">
        <f t="shared" si="47"/>
        <v>32718200</v>
      </c>
      <c r="AC158" s="130"/>
    </row>
    <row r="159" spans="1:29" ht="16.5" thickTop="1" thickBot="1" x14ac:dyDescent="0.3">
      <c r="A159" s="86"/>
      <c r="B159" s="86"/>
      <c r="C159" s="88"/>
      <c r="D159" s="88"/>
      <c r="E159" s="87"/>
      <c r="F159" s="87"/>
      <c r="G159" s="87"/>
      <c r="H159" s="120" t="s">
        <v>494</v>
      </c>
      <c r="I159" s="98">
        <v>36085000</v>
      </c>
      <c r="J159" s="98">
        <v>36085000</v>
      </c>
      <c r="K159" s="98">
        <v>36085000</v>
      </c>
      <c r="L159" s="98">
        <v>32718200</v>
      </c>
      <c r="M159" s="90"/>
      <c r="N159" s="90"/>
      <c r="O159" s="90"/>
      <c r="P159" s="90"/>
      <c r="Q159" s="90"/>
      <c r="R159" s="90"/>
      <c r="S159" s="90"/>
      <c r="T159" s="90"/>
      <c r="U159" s="98"/>
      <c r="V159" s="98"/>
      <c r="W159" s="98"/>
      <c r="X159" s="98"/>
      <c r="Y159" s="91">
        <f t="shared" si="48"/>
        <v>36085000</v>
      </c>
      <c r="Z159" s="108">
        <f t="shared" si="48"/>
        <v>36085000</v>
      </c>
      <c r="AA159" s="91">
        <f t="shared" si="48"/>
        <v>36085000</v>
      </c>
      <c r="AB159" s="108">
        <f t="shared" si="47"/>
        <v>32718200</v>
      </c>
      <c r="AC159" s="80"/>
    </row>
    <row r="160" spans="1:29" ht="16.5" thickTop="1" thickBot="1" x14ac:dyDescent="0.3">
      <c r="A160" s="86"/>
      <c r="B160" s="86"/>
      <c r="C160" s="88"/>
      <c r="D160" s="88"/>
      <c r="E160" s="87"/>
      <c r="F160" s="87"/>
      <c r="G160" s="87"/>
      <c r="H160" s="120" t="s">
        <v>495</v>
      </c>
      <c r="I160" s="98">
        <v>36085000</v>
      </c>
      <c r="J160" s="98">
        <v>36085000</v>
      </c>
      <c r="K160" s="98">
        <v>36085000</v>
      </c>
      <c r="L160" s="98">
        <v>32718200</v>
      </c>
      <c r="M160" s="90"/>
      <c r="N160" s="90"/>
      <c r="O160" s="90"/>
      <c r="P160" s="90"/>
      <c r="Q160" s="90"/>
      <c r="R160" s="90"/>
      <c r="S160" s="90"/>
      <c r="T160" s="90"/>
      <c r="U160" s="98"/>
      <c r="V160" s="98"/>
      <c r="W160" s="98"/>
      <c r="X160" s="98"/>
      <c r="Y160" s="91">
        <f t="shared" si="48"/>
        <v>36085000</v>
      </c>
      <c r="Z160" s="108">
        <f t="shared" si="48"/>
        <v>36085000</v>
      </c>
      <c r="AA160" s="91">
        <f t="shared" si="48"/>
        <v>36085000</v>
      </c>
      <c r="AB160" s="108">
        <f t="shared" si="47"/>
        <v>32718200</v>
      </c>
      <c r="AC160" s="80"/>
    </row>
    <row r="161" spans="1:29" ht="16.5" thickTop="1" thickBot="1" x14ac:dyDescent="0.3">
      <c r="A161" s="86"/>
      <c r="B161" s="86"/>
      <c r="C161" s="88"/>
      <c r="D161" s="88"/>
      <c r="E161" s="87"/>
      <c r="F161" s="87"/>
      <c r="G161" s="87"/>
      <c r="H161" s="137" t="s">
        <v>529</v>
      </c>
      <c r="I161" s="103">
        <f>+I162+I166</f>
        <v>1808000</v>
      </c>
      <c r="J161" s="103">
        <f t="shared" ref="J161:L161" si="50">+J162+J166</f>
        <v>1808000</v>
      </c>
      <c r="K161" s="103">
        <f t="shared" si="50"/>
        <v>1808000</v>
      </c>
      <c r="L161" s="103">
        <f t="shared" si="50"/>
        <v>1808000</v>
      </c>
      <c r="M161" s="90"/>
      <c r="N161" s="90"/>
      <c r="O161" s="90"/>
      <c r="P161" s="90"/>
      <c r="Q161" s="90"/>
      <c r="R161" s="90"/>
      <c r="S161" s="90"/>
      <c r="T161" s="90"/>
      <c r="U161" s="98"/>
      <c r="V161" s="98"/>
      <c r="W161" s="98"/>
      <c r="X161" s="98"/>
      <c r="Y161" s="91">
        <f t="shared" si="48"/>
        <v>1808000</v>
      </c>
      <c r="Z161" s="108">
        <f t="shared" si="48"/>
        <v>1808000</v>
      </c>
      <c r="AA161" s="91">
        <f t="shared" si="48"/>
        <v>1808000</v>
      </c>
      <c r="AB161" s="108">
        <f t="shared" si="47"/>
        <v>1808000</v>
      </c>
      <c r="AC161" s="80"/>
    </row>
    <row r="162" spans="1:29" ht="16.5" thickTop="1" thickBot="1" x14ac:dyDescent="0.3">
      <c r="A162" s="86"/>
      <c r="B162" s="86"/>
      <c r="C162" s="88"/>
      <c r="D162" s="88"/>
      <c r="E162" s="87"/>
      <c r="F162" s="87"/>
      <c r="G162" s="87"/>
      <c r="H162" s="120" t="s">
        <v>530</v>
      </c>
      <c r="I162" s="98">
        <v>1808000</v>
      </c>
      <c r="J162" s="98">
        <v>1808000</v>
      </c>
      <c r="K162" s="98">
        <v>1808000</v>
      </c>
      <c r="L162" s="98">
        <v>1808000</v>
      </c>
      <c r="M162" s="90"/>
      <c r="N162" s="90"/>
      <c r="O162" s="90"/>
      <c r="P162" s="90"/>
      <c r="Q162" s="90"/>
      <c r="R162" s="90"/>
      <c r="S162" s="90"/>
      <c r="T162" s="90"/>
      <c r="U162" s="98"/>
      <c r="V162" s="98"/>
      <c r="W162" s="98"/>
      <c r="X162" s="98"/>
      <c r="Y162" s="91">
        <f t="shared" si="48"/>
        <v>1808000</v>
      </c>
      <c r="Z162" s="108">
        <f t="shared" si="48"/>
        <v>1808000</v>
      </c>
      <c r="AA162" s="91">
        <f t="shared" si="48"/>
        <v>1808000</v>
      </c>
      <c r="AB162" s="108">
        <f t="shared" si="47"/>
        <v>1808000</v>
      </c>
      <c r="AC162" s="80"/>
    </row>
    <row r="163" spans="1:29" ht="16.5" thickTop="1" thickBot="1" x14ac:dyDescent="0.3">
      <c r="A163" s="86"/>
      <c r="B163" s="86"/>
      <c r="C163" s="88"/>
      <c r="D163" s="88"/>
      <c r="E163" s="87"/>
      <c r="F163" s="87"/>
      <c r="G163" s="87"/>
      <c r="H163" s="120" t="s">
        <v>493</v>
      </c>
      <c r="I163" s="98">
        <v>1808000</v>
      </c>
      <c r="J163" s="98">
        <v>1808000</v>
      </c>
      <c r="K163" s="98">
        <v>1808000</v>
      </c>
      <c r="L163" s="98">
        <v>1808000</v>
      </c>
      <c r="M163" s="90"/>
      <c r="N163" s="90"/>
      <c r="O163" s="90"/>
      <c r="P163" s="90"/>
      <c r="Q163" s="90"/>
      <c r="R163" s="90"/>
      <c r="S163" s="90"/>
      <c r="T163" s="90"/>
      <c r="U163" s="98"/>
      <c r="V163" s="98"/>
      <c r="W163" s="98"/>
      <c r="X163" s="98"/>
      <c r="Y163" s="91">
        <f t="shared" si="48"/>
        <v>1808000</v>
      </c>
      <c r="Z163" s="108">
        <f t="shared" si="48"/>
        <v>1808000</v>
      </c>
      <c r="AA163" s="91">
        <f t="shared" si="48"/>
        <v>1808000</v>
      </c>
      <c r="AB163" s="108">
        <f t="shared" si="47"/>
        <v>1808000</v>
      </c>
      <c r="AC163" s="80"/>
    </row>
    <row r="164" spans="1:29" ht="16.5" thickTop="1" thickBot="1" x14ac:dyDescent="0.3">
      <c r="A164" s="86"/>
      <c r="B164" s="86"/>
      <c r="C164" s="88"/>
      <c r="D164" s="88"/>
      <c r="E164" s="87"/>
      <c r="F164" s="87"/>
      <c r="G164" s="87"/>
      <c r="H164" s="120" t="s">
        <v>494</v>
      </c>
      <c r="I164" s="98">
        <v>1808000</v>
      </c>
      <c r="J164" s="98">
        <v>1808000</v>
      </c>
      <c r="K164" s="98">
        <v>1808000</v>
      </c>
      <c r="L164" s="98">
        <v>1808000</v>
      </c>
      <c r="M164" s="90"/>
      <c r="N164" s="90"/>
      <c r="O164" s="90"/>
      <c r="P164" s="90"/>
      <c r="Q164" s="90"/>
      <c r="R164" s="90"/>
      <c r="S164" s="90"/>
      <c r="T164" s="90"/>
      <c r="U164" s="98"/>
      <c r="V164" s="98"/>
      <c r="W164" s="98"/>
      <c r="X164" s="98"/>
      <c r="Y164" s="91">
        <f t="shared" si="48"/>
        <v>1808000</v>
      </c>
      <c r="Z164" s="108">
        <f t="shared" si="48"/>
        <v>1808000</v>
      </c>
      <c r="AA164" s="91">
        <f t="shared" si="48"/>
        <v>1808000</v>
      </c>
      <c r="AB164" s="108">
        <f t="shared" si="47"/>
        <v>1808000</v>
      </c>
      <c r="AC164" s="80"/>
    </row>
    <row r="165" spans="1:29" ht="16.5" thickTop="1" thickBot="1" x14ac:dyDescent="0.3">
      <c r="A165" s="86"/>
      <c r="B165" s="86"/>
      <c r="C165" s="88"/>
      <c r="D165" s="88"/>
      <c r="E165" s="87"/>
      <c r="F165" s="87"/>
      <c r="G165" s="87"/>
      <c r="H165" s="120" t="s">
        <v>495</v>
      </c>
      <c r="I165" s="98">
        <v>1808000</v>
      </c>
      <c r="J165" s="98">
        <v>1808000</v>
      </c>
      <c r="K165" s="98">
        <v>1808000</v>
      </c>
      <c r="L165" s="98">
        <v>1808000</v>
      </c>
      <c r="M165" s="90"/>
      <c r="N165" s="90"/>
      <c r="O165" s="90"/>
      <c r="P165" s="90"/>
      <c r="Q165" s="90"/>
      <c r="R165" s="90"/>
      <c r="S165" s="90"/>
      <c r="T165" s="90"/>
      <c r="U165" s="98"/>
      <c r="V165" s="98"/>
      <c r="W165" s="98"/>
      <c r="X165" s="98"/>
      <c r="Y165" s="91">
        <f t="shared" si="48"/>
        <v>1808000</v>
      </c>
      <c r="Z165" s="108">
        <f t="shared" si="48"/>
        <v>1808000</v>
      </c>
      <c r="AA165" s="91">
        <f t="shared" si="48"/>
        <v>1808000</v>
      </c>
      <c r="AB165" s="108">
        <f t="shared" si="47"/>
        <v>1808000</v>
      </c>
      <c r="AC165" s="80"/>
    </row>
    <row r="166" spans="1:29" ht="16.5" thickTop="1" thickBot="1" x14ac:dyDescent="0.3">
      <c r="A166" s="86"/>
      <c r="B166" s="86"/>
      <c r="C166" s="88"/>
      <c r="D166" s="88"/>
      <c r="E166" s="87"/>
      <c r="F166" s="87"/>
      <c r="G166" s="87"/>
      <c r="H166" s="120" t="s">
        <v>531</v>
      </c>
      <c r="I166" s="98">
        <v>0</v>
      </c>
      <c r="J166" s="98">
        <v>0</v>
      </c>
      <c r="K166" s="98">
        <v>0</v>
      </c>
      <c r="L166" s="98">
        <v>0</v>
      </c>
      <c r="M166" s="90"/>
      <c r="N166" s="90"/>
      <c r="O166" s="90"/>
      <c r="P166" s="90"/>
      <c r="Q166" s="90"/>
      <c r="R166" s="90"/>
      <c r="S166" s="90"/>
      <c r="T166" s="90"/>
      <c r="U166" s="98"/>
      <c r="V166" s="98"/>
      <c r="W166" s="98"/>
      <c r="X166" s="98"/>
      <c r="Y166" s="91">
        <f t="shared" si="48"/>
        <v>0</v>
      </c>
      <c r="Z166" s="108">
        <f t="shared" si="48"/>
        <v>0</v>
      </c>
      <c r="AA166" s="91">
        <f t="shared" si="48"/>
        <v>0</v>
      </c>
      <c r="AB166" s="108">
        <f t="shared" si="47"/>
        <v>0</v>
      </c>
      <c r="AC166" s="80"/>
    </row>
    <row r="167" spans="1:29" ht="16.5" thickTop="1" thickBot="1" x14ac:dyDescent="0.3">
      <c r="A167" s="86"/>
      <c r="B167" s="86"/>
      <c r="C167" s="88"/>
      <c r="D167" s="88"/>
      <c r="E167" s="87"/>
      <c r="F167" s="87"/>
      <c r="G167" s="87"/>
      <c r="H167" s="120" t="s">
        <v>493</v>
      </c>
      <c r="I167" s="98">
        <v>0</v>
      </c>
      <c r="J167" s="98">
        <v>0</v>
      </c>
      <c r="K167" s="98">
        <v>0</v>
      </c>
      <c r="L167" s="98">
        <v>0</v>
      </c>
      <c r="M167" s="90"/>
      <c r="N167" s="90"/>
      <c r="O167" s="90"/>
      <c r="P167" s="90"/>
      <c r="Q167" s="90"/>
      <c r="R167" s="90"/>
      <c r="S167" s="90"/>
      <c r="T167" s="90"/>
      <c r="U167" s="98"/>
      <c r="V167" s="98"/>
      <c r="W167" s="98"/>
      <c r="X167" s="98"/>
      <c r="Y167" s="91">
        <f t="shared" si="48"/>
        <v>0</v>
      </c>
      <c r="Z167" s="108">
        <f t="shared" si="48"/>
        <v>0</v>
      </c>
      <c r="AA167" s="91">
        <f t="shared" si="48"/>
        <v>0</v>
      </c>
      <c r="AB167" s="108">
        <f t="shared" si="47"/>
        <v>0</v>
      </c>
      <c r="AC167" s="80"/>
    </row>
    <row r="168" spans="1:29" ht="16.5" thickTop="1" thickBot="1" x14ac:dyDescent="0.3">
      <c r="A168" s="86"/>
      <c r="B168" s="86"/>
      <c r="C168" s="88"/>
      <c r="D168" s="88"/>
      <c r="E168" s="87"/>
      <c r="F168" s="87"/>
      <c r="G168" s="87"/>
      <c r="H168" s="120" t="s">
        <v>494</v>
      </c>
      <c r="I168" s="98">
        <v>0</v>
      </c>
      <c r="J168" s="98">
        <v>0</v>
      </c>
      <c r="K168" s="98">
        <v>0</v>
      </c>
      <c r="L168" s="98">
        <v>0</v>
      </c>
      <c r="M168" s="90"/>
      <c r="N168" s="90"/>
      <c r="O168" s="90"/>
      <c r="P168" s="90"/>
      <c r="Q168" s="90"/>
      <c r="R168" s="90"/>
      <c r="S168" s="90"/>
      <c r="T168" s="90"/>
      <c r="U168" s="98"/>
      <c r="V168" s="98"/>
      <c r="W168" s="98"/>
      <c r="X168" s="98"/>
      <c r="Y168" s="91">
        <f t="shared" si="48"/>
        <v>0</v>
      </c>
      <c r="Z168" s="108">
        <f t="shared" si="48"/>
        <v>0</v>
      </c>
      <c r="AA168" s="91">
        <f t="shared" si="48"/>
        <v>0</v>
      </c>
      <c r="AB168" s="108">
        <f t="shared" si="47"/>
        <v>0</v>
      </c>
      <c r="AC168" s="80"/>
    </row>
    <row r="169" spans="1:29" ht="16.5" thickTop="1" thickBot="1" x14ac:dyDescent="0.3">
      <c r="A169" s="86"/>
      <c r="B169" s="86"/>
      <c r="C169" s="88"/>
      <c r="D169" s="88"/>
      <c r="E169" s="87"/>
      <c r="F169" s="87"/>
      <c r="G169" s="87"/>
      <c r="H169" s="120" t="s">
        <v>495</v>
      </c>
      <c r="I169" s="98">
        <v>0</v>
      </c>
      <c r="J169" s="98">
        <v>0</v>
      </c>
      <c r="K169" s="98">
        <v>0</v>
      </c>
      <c r="L169" s="98">
        <v>0</v>
      </c>
      <c r="M169" s="90"/>
      <c r="N169" s="90"/>
      <c r="O169" s="90"/>
      <c r="P169" s="90"/>
      <c r="Q169" s="90"/>
      <c r="R169" s="90"/>
      <c r="S169" s="90"/>
      <c r="T169" s="90"/>
      <c r="U169" s="98"/>
      <c r="V169" s="98"/>
      <c r="W169" s="98"/>
      <c r="X169" s="98"/>
      <c r="Y169" s="91">
        <f t="shared" si="48"/>
        <v>0</v>
      </c>
      <c r="Z169" s="108">
        <f t="shared" si="48"/>
        <v>0</v>
      </c>
      <c r="AA169" s="91">
        <f t="shared" si="48"/>
        <v>0</v>
      </c>
      <c r="AB169" s="108">
        <f t="shared" si="47"/>
        <v>0</v>
      </c>
      <c r="AC169" s="80"/>
    </row>
    <row r="170" spans="1:29" ht="16.5" thickTop="1" thickBot="1" x14ac:dyDescent="0.3">
      <c r="A170" s="86"/>
      <c r="B170" s="86"/>
      <c r="C170" s="88"/>
      <c r="D170" s="88"/>
      <c r="E170" s="87"/>
      <c r="F170" s="87"/>
      <c r="G170" s="87"/>
      <c r="H170" s="137" t="s">
        <v>532</v>
      </c>
      <c r="I170" s="103">
        <f>+I171+I175+I179+I183</f>
        <v>958417097</v>
      </c>
      <c r="J170" s="103">
        <f t="shared" ref="J170:K170" si="51">+J171+J175+J179+J183</f>
        <v>897918730</v>
      </c>
      <c r="K170" s="103">
        <f t="shared" si="51"/>
        <v>897918730</v>
      </c>
      <c r="L170" s="103">
        <f>+L171+L175+L179+L183</f>
        <v>872389611</v>
      </c>
      <c r="M170" s="90"/>
      <c r="N170" s="90"/>
      <c r="O170" s="90"/>
      <c r="P170" s="90"/>
      <c r="Q170" s="90"/>
      <c r="R170" s="90"/>
      <c r="S170" s="90"/>
      <c r="T170" s="90"/>
      <c r="U170" s="98"/>
      <c r="V170" s="98"/>
      <c r="W170" s="98"/>
      <c r="X170" s="98"/>
      <c r="Y170" s="91">
        <f t="shared" si="48"/>
        <v>958417097</v>
      </c>
      <c r="Z170" s="108">
        <f t="shared" si="48"/>
        <v>897918730</v>
      </c>
      <c r="AA170" s="91">
        <f t="shared" si="48"/>
        <v>897918730</v>
      </c>
      <c r="AB170" s="108">
        <f t="shared" si="47"/>
        <v>872389611</v>
      </c>
      <c r="AC170" s="80"/>
    </row>
    <row r="171" spans="1:29" ht="16.5" thickTop="1" thickBot="1" x14ac:dyDescent="0.3">
      <c r="A171" s="86"/>
      <c r="B171" s="86"/>
      <c r="C171" s="88"/>
      <c r="D171" s="88"/>
      <c r="E171" s="87"/>
      <c r="F171" s="87"/>
      <c r="G171" s="87"/>
      <c r="H171" s="120" t="s">
        <v>533</v>
      </c>
      <c r="I171" s="98">
        <f>176195197+51750000</f>
        <v>227945197</v>
      </c>
      <c r="J171" s="98">
        <f>142070663+51750000</f>
        <v>193820663</v>
      </c>
      <c r="K171" s="98">
        <f>142070663+51750000</f>
        <v>193820663</v>
      </c>
      <c r="L171" s="98">
        <f>139038663+47508000</f>
        <v>186546663</v>
      </c>
      <c r="M171" s="90"/>
      <c r="N171" s="90"/>
      <c r="O171" s="90"/>
      <c r="P171" s="90"/>
      <c r="Q171" s="90"/>
      <c r="R171" s="90"/>
      <c r="S171" s="90"/>
      <c r="T171" s="90"/>
      <c r="U171" s="98"/>
      <c r="V171" s="98"/>
      <c r="W171" s="98"/>
      <c r="X171" s="98"/>
      <c r="Y171" s="91">
        <f t="shared" si="48"/>
        <v>227945197</v>
      </c>
      <c r="Z171" s="108">
        <f t="shared" si="48"/>
        <v>193820663</v>
      </c>
      <c r="AA171" s="91">
        <f t="shared" si="48"/>
        <v>193820663</v>
      </c>
      <c r="AB171" s="108">
        <f t="shared" si="47"/>
        <v>186546663</v>
      </c>
      <c r="AC171" s="80"/>
    </row>
    <row r="172" spans="1:29" ht="16.5" thickTop="1" thickBot="1" x14ac:dyDescent="0.3">
      <c r="A172" s="86"/>
      <c r="B172" s="86"/>
      <c r="C172" s="88"/>
      <c r="D172" s="88"/>
      <c r="E172" s="87"/>
      <c r="F172" s="87"/>
      <c r="G172" s="87"/>
      <c r="H172" s="120" t="s">
        <v>493</v>
      </c>
      <c r="I172" s="98">
        <f t="shared" ref="I172:I174" si="52">176195197+51750000</f>
        <v>227945197</v>
      </c>
      <c r="J172" s="98">
        <f t="shared" ref="J172:K174" si="53">142070663+51750000</f>
        <v>193820663</v>
      </c>
      <c r="K172" s="98">
        <f t="shared" si="53"/>
        <v>193820663</v>
      </c>
      <c r="L172" s="98">
        <f t="shared" ref="L172:L174" si="54">139038663+47508000</f>
        <v>186546663</v>
      </c>
      <c r="M172" s="90"/>
      <c r="N172" s="90"/>
      <c r="O172" s="90"/>
      <c r="P172" s="90"/>
      <c r="Q172" s="90"/>
      <c r="R172" s="90"/>
      <c r="S172" s="90"/>
      <c r="T172" s="90"/>
      <c r="U172" s="98"/>
      <c r="V172" s="98"/>
      <c r="W172" s="98"/>
      <c r="X172" s="98"/>
      <c r="Y172" s="91">
        <f t="shared" si="48"/>
        <v>227945197</v>
      </c>
      <c r="Z172" s="108">
        <f t="shared" si="48"/>
        <v>193820663</v>
      </c>
      <c r="AA172" s="91">
        <f t="shared" si="48"/>
        <v>193820663</v>
      </c>
      <c r="AB172" s="108">
        <f t="shared" si="47"/>
        <v>186546663</v>
      </c>
      <c r="AC172" s="80"/>
    </row>
    <row r="173" spans="1:29" ht="16.5" thickTop="1" thickBot="1" x14ac:dyDescent="0.3">
      <c r="A173" s="86"/>
      <c r="B173" s="86"/>
      <c r="C173" s="88"/>
      <c r="D173" s="88"/>
      <c r="E173" s="87"/>
      <c r="F173" s="87"/>
      <c r="G173" s="87"/>
      <c r="H173" s="120" t="s">
        <v>494</v>
      </c>
      <c r="I173" s="98">
        <f t="shared" si="52"/>
        <v>227945197</v>
      </c>
      <c r="J173" s="98">
        <f t="shared" si="53"/>
        <v>193820663</v>
      </c>
      <c r="K173" s="98">
        <f t="shared" si="53"/>
        <v>193820663</v>
      </c>
      <c r="L173" s="98">
        <f t="shared" si="54"/>
        <v>186546663</v>
      </c>
      <c r="M173" s="90"/>
      <c r="N173" s="90"/>
      <c r="O173" s="90"/>
      <c r="P173" s="90"/>
      <c r="Q173" s="90"/>
      <c r="R173" s="90"/>
      <c r="S173" s="90"/>
      <c r="T173" s="90"/>
      <c r="U173" s="98"/>
      <c r="V173" s="98"/>
      <c r="W173" s="98"/>
      <c r="X173" s="98"/>
      <c r="Y173" s="91">
        <f t="shared" si="48"/>
        <v>227945197</v>
      </c>
      <c r="Z173" s="108">
        <f t="shared" si="48"/>
        <v>193820663</v>
      </c>
      <c r="AA173" s="91">
        <f t="shared" si="48"/>
        <v>193820663</v>
      </c>
      <c r="AB173" s="108">
        <f t="shared" si="47"/>
        <v>186546663</v>
      </c>
      <c r="AC173" s="80"/>
    </row>
    <row r="174" spans="1:29" ht="16.5" thickTop="1" thickBot="1" x14ac:dyDescent="0.3">
      <c r="A174" s="86"/>
      <c r="B174" s="86"/>
      <c r="C174" s="88"/>
      <c r="D174" s="88"/>
      <c r="E174" s="87"/>
      <c r="F174" s="87"/>
      <c r="G174" s="87"/>
      <c r="H174" s="120" t="s">
        <v>495</v>
      </c>
      <c r="I174" s="98">
        <f t="shared" si="52"/>
        <v>227945197</v>
      </c>
      <c r="J174" s="98">
        <f t="shared" si="53"/>
        <v>193820663</v>
      </c>
      <c r="K174" s="98">
        <f t="shared" si="53"/>
        <v>193820663</v>
      </c>
      <c r="L174" s="98">
        <f t="shared" si="54"/>
        <v>186546663</v>
      </c>
      <c r="M174" s="90"/>
      <c r="N174" s="90"/>
      <c r="O174" s="90"/>
      <c r="P174" s="90"/>
      <c r="Q174" s="90"/>
      <c r="R174" s="90"/>
      <c r="S174" s="90"/>
      <c r="T174" s="90"/>
      <c r="U174" s="98"/>
      <c r="V174" s="98"/>
      <c r="W174" s="98"/>
      <c r="X174" s="98"/>
      <c r="Y174" s="91">
        <f t="shared" si="48"/>
        <v>227945197</v>
      </c>
      <c r="Z174" s="108">
        <f t="shared" si="48"/>
        <v>193820663</v>
      </c>
      <c r="AA174" s="91">
        <f t="shared" si="48"/>
        <v>193820663</v>
      </c>
      <c r="AB174" s="108">
        <f t="shared" si="47"/>
        <v>186546663</v>
      </c>
      <c r="AC174" s="80"/>
    </row>
    <row r="175" spans="1:29" ht="16.5" thickTop="1" thickBot="1" x14ac:dyDescent="0.3">
      <c r="A175" s="86"/>
      <c r="B175" s="86"/>
      <c r="C175" s="88"/>
      <c r="D175" s="88"/>
      <c r="E175" s="87"/>
      <c r="F175" s="87"/>
      <c r="G175" s="87"/>
      <c r="H175" s="120" t="s">
        <v>534</v>
      </c>
      <c r="I175" s="98">
        <v>197988167</v>
      </c>
      <c r="J175" s="98">
        <v>182293026</v>
      </c>
      <c r="K175" s="98">
        <v>182293026</v>
      </c>
      <c r="L175" s="98">
        <v>182293026</v>
      </c>
      <c r="M175" s="90"/>
      <c r="N175" s="90"/>
      <c r="O175" s="90"/>
      <c r="P175" s="90"/>
      <c r="Q175" s="90"/>
      <c r="R175" s="90"/>
      <c r="S175" s="90"/>
      <c r="T175" s="90"/>
      <c r="U175" s="98"/>
      <c r="V175" s="98"/>
      <c r="W175" s="98"/>
      <c r="X175" s="98"/>
      <c r="Y175" s="91">
        <f t="shared" si="48"/>
        <v>197988167</v>
      </c>
      <c r="Z175" s="108">
        <f t="shared" si="48"/>
        <v>182293026</v>
      </c>
      <c r="AA175" s="91">
        <f t="shared" si="48"/>
        <v>182293026</v>
      </c>
      <c r="AB175" s="108">
        <f t="shared" si="47"/>
        <v>182293026</v>
      </c>
      <c r="AC175" s="80"/>
    </row>
    <row r="176" spans="1:29" ht="16.5" thickTop="1" thickBot="1" x14ac:dyDescent="0.3">
      <c r="A176" s="86"/>
      <c r="B176" s="86"/>
      <c r="C176" s="88"/>
      <c r="D176" s="88"/>
      <c r="E176" s="87"/>
      <c r="F176" s="87"/>
      <c r="G176" s="87"/>
      <c r="H176" s="120" t="s">
        <v>493</v>
      </c>
      <c r="I176" s="98">
        <v>197988167</v>
      </c>
      <c r="J176" s="98">
        <v>182293026</v>
      </c>
      <c r="K176" s="98">
        <v>182293026</v>
      </c>
      <c r="L176" s="98">
        <v>182293026</v>
      </c>
      <c r="M176" s="90"/>
      <c r="N176" s="90"/>
      <c r="O176" s="90"/>
      <c r="P176" s="90"/>
      <c r="Q176" s="90"/>
      <c r="R176" s="90"/>
      <c r="S176" s="90"/>
      <c r="T176" s="90"/>
      <c r="U176" s="98"/>
      <c r="V176" s="98"/>
      <c r="W176" s="98"/>
      <c r="X176" s="98"/>
      <c r="Y176" s="91">
        <f t="shared" si="48"/>
        <v>197988167</v>
      </c>
      <c r="Z176" s="108">
        <f t="shared" si="48"/>
        <v>182293026</v>
      </c>
      <c r="AA176" s="91">
        <f t="shared" si="48"/>
        <v>182293026</v>
      </c>
      <c r="AB176" s="108">
        <f t="shared" si="47"/>
        <v>182293026</v>
      </c>
      <c r="AC176" s="80"/>
    </row>
    <row r="177" spans="1:29" ht="16.5" thickTop="1" thickBot="1" x14ac:dyDescent="0.3">
      <c r="A177" s="86"/>
      <c r="B177" s="86"/>
      <c r="C177" s="88"/>
      <c r="D177" s="88"/>
      <c r="E177" s="87"/>
      <c r="F177" s="87"/>
      <c r="G177" s="87"/>
      <c r="H177" s="120" t="s">
        <v>494</v>
      </c>
      <c r="I177" s="98">
        <v>197988167</v>
      </c>
      <c r="J177" s="98">
        <v>182293026</v>
      </c>
      <c r="K177" s="98">
        <v>182293026</v>
      </c>
      <c r="L177" s="98">
        <v>182293026</v>
      </c>
      <c r="M177" s="90"/>
      <c r="N177" s="90"/>
      <c r="O177" s="90"/>
      <c r="P177" s="90"/>
      <c r="Q177" s="90"/>
      <c r="R177" s="90"/>
      <c r="S177" s="90"/>
      <c r="T177" s="90"/>
      <c r="U177" s="98"/>
      <c r="V177" s="98"/>
      <c r="W177" s="98"/>
      <c r="X177" s="98"/>
      <c r="Y177" s="91">
        <f t="shared" si="48"/>
        <v>197988167</v>
      </c>
      <c r="Z177" s="108">
        <f t="shared" si="48"/>
        <v>182293026</v>
      </c>
      <c r="AA177" s="91">
        <f t="shared" si="48"/>
        <v>182293026</v>
      </c>
      <c r="AB177" s="108">
        <f t="shared" si="47"/>
        <v>182293026</v>
      </c>
      <c r="AC177" s="80"/>
    </row>
    <row r="178" spans="1:29" ht="16.5" thickTop="1" thickBot="1" x14ac:dyDescent="0.3">
      <c r="A178" s="86"/>
      <c r="B178" s="86"/>
      <c r="C178" s="88"/>
      <c r="D178" s="88"/>
      <c r="E178" s="87"/>
      <c r="F178" s="87"/>
      <c r="G178" s="87"/>
      <c r="H178" s="120" t="s">
        <v>495</v>
      </c>
      <c r="I178" s="98">
        <v>197988167</v>
      </c>
      <c r="J178" s="98">
        <v>182293026</v>
      </c>
      <c r="K178" s="98">
        <v>182293026</v>
      </c>
      <c r="L178" s="98">
        <v>182293026</v>
      </c>
      <c r="M178" s="90"/>
      <c r="N178" s="90"/>
      <c r="O178" s="90"/>
      <c r="P178" s="90"/>
      <c r="Q178" s="90"/>
      <c r="R178" s="90"/>
      <c r="S178" s="90"/>
      <c r="T178" s="90"/>
      <c r="U178" s="98"/>
      <c r="V178" s="98"/>
      <c r="W178" s="98"/>
      <c r="X178" s="98"/>
      <c r="Y178" s="91">
        <f t="shared" si="48"/>
        <v>197988167</v>
      </c>
      <c r="Z178" s="108">
        <f t="shared" si="48"/>
        <v>182293026</v>
      </c>
      <c r="AA178" s="91">
        <f t="shared" si="48"/>
        <v>182293026</v>
      </c>
      <c r="AB178" s="108">
        <f t="shared" si="47"/>
        <v>182293026</v>
      </c>
      <c r="AC178" s="80"/>
    </row>
    <row r="179" spans="1:29" ht="16.5" thickTop="1" thickBot="1" x14ac:dyDescent="0.3">
      <c r="A179" s="86"/>
      <c r="B179" s="86"/>
      <c r="C179" s="88"/>
      <c r="D179" s="88"/>
      <c r="E179" s="87"/>
      <c r="F179" s="87"/>
      <c r="G179" s="87"/>
      <c r="H179" s="120" t="s">
        <v>535</v>
      </c>
      <c r="I179" s="98">
        <v>233837199</v>
      </c>
      <c r="J179" s="98">
        <v>231749480</v>
      </c>
      <c r="K179" s="98">
        <v>231749480</v>
      </c>
      <c r="L179" s="98">
        <v>219412662</v>
      </c>
      <c r="M179" s="90"/>
      <c r="N179" s="90"/>
      <c r="O179" s="90"/>
      <c r="P179" s="90"/>
      <c r="Q179" s="90"/>
      <c r="R179" s="90"/>
      <c r="S179" s="90"/>
      <c r="T179" s="90"/>
      <c r="U179" s="98"/>
      <c r="V179" s="98"/>
      <c r="W179" s="98"/>
      <c r="X179" s="98"/>
      <c r="Y179" s="91">
        <f t="shared" si="48"/>
        <v>233837199</v>
      </c>
      <c r="Z179" s="108">
        <f t="shared" si="48"/>
        <v>231749480</v>
      </c>
      <c r="AA179" s="91">
        <f t="shared" si="48"/>
        <v>231749480</v>
      </c>
      <c r="AB179" s="108">
        <f t="shared" si="47"/>
        <v>219412662</v>
      </c>
      <c r="AC179" s="80"/>
    </row>
    <row r="180" spans="1:29" ht="16.5" thickTop="1" thickBot="1" x14ac:dyDescent="0.3">
      <c r="A180" s="86"/>
      <c r="B180" s="86"/>
      <c r="C180" s="88"/>
      <c r="D180" s="88"/>
      <c r="E180" s="87"/>
      <c r="F180" s="87"/>
      <c r="G180" s="87"/>
      <c r="H180" s="120" t="s">
        <v>493</v>
      </c>
      <c r="I180" s="98">
        <v>233837199</v>
      </c>
      <c r="J180" s="98">
        <v>231749480</v>
      </c>
      <c r="K180" s="98">
        <v>231749480</v>
      </c>
      <c r="L180" s="98">
        <v>219412662</v>
      </c>
      <c r="M180" s="90"/>
      <c r="N180" s="90"/>
      <c r="O180" s="90"/>
      <c r="P180" s="90"/>
      <c r="Q180" s="90"/>
      <c r="R180" s="90"/>
      <c r="S180" s="90"/>
      <c r="T180" s="90"/>
      <c r="U180" s="98"/>
      <c r="V180" s="98"/>
      <c r="W180" s="98"/>
      <c r="X180" s="98"/>
      <c r="Y180" s="91">
        <f t="shared" si="48"/>
        <v>233837199</v>
      </c>
      <c r="Z180" s="108">
        <f t="shared" si="48"/>
        <v>231749480</v>
      </c>
      <c r="AA180" s="91">
        <f t="shared" si="48"/>
        <v>231749480</v>
      </c>
      <c r="AB180" s="108">
        <f t="shared" si="47"/>
        <v>219412662</v>
      </c>
      <c r="AC180" s="80"/>
    </row>
    <row r="181" spans="1:29" ht="16.5" thickTop="1" thickBot="1" x14ac:dyDescent="0.3">
      <c r="A181" s="86"/>
      <c r="B181" s="86"/>
      <c r="C181" s="88"/>
      <c r="D181" s="88"/>
      <c r="E181" s="87"/>
      <c r="F181" s="87"/>
      <c r="G181" s="87"/>
      <c r="H181" s="120" t="s">
        <v>494</v>
      </c>
      <c r="I181" s="98">
        <v>233837199</v>
      </c>
      <c r="J181" s="98">
        <v>231749480</v>
      </c>
      <c r="K181" s="98">
        <v>231749480</v>
      </c>
      <c r="L181" s="98">
        <v>219412662</v>
      </c>
      <c r="M181" s="90"/>
      <c r="N181" s="90"/>
      <c r="O181" s="90"/>
      <c r="P181" s="90"/>
      <c r="Q181" s="90"/>
      <c r="R181" s="90"/>
      <c r="S181" s="90"/>
      <c r="T181" s="90"/>
      <c r="U181" s="98"/>
      <c r="V181" s="98"/>
      <c r="W181" s="98"/>
      <c r="X181" s="98"/>
      <c r="Y181" s="91">
        <f t="shared" si="48"/>
        <v>233837199</v>
      </c>
      <c r="Z181" s="108">
        <f t="shared" si="48"/>
        <v>231749480</v>
      </c>
      <c r="AA181" s="91">
        <f t="shared" si="48"/>
        <v>231749480</v>
      </c>
      <c r="AB181" s="108">
        <f t="shared" si="47"/>
        <v>219412662</v>
      </c>
      <c r="AC181" s="80"/>
    </row>
    <row r="182" spans="1:29" ht="16.5" thickTop="1" thickBot="1" x14ac:dyDescent="0.3">
      <c r="A182" s="86"/>
      <c r="B182" s="86"/>
      <c r="C182" s="88"/>
      <c r="D182" s="88"/>
      <c r="E182" s="87"/>
      <c r="F182" s="87"/>
      <c r="G182" s="87"/>
      <c r="H182" s="120" t="s">
        <v>495</v>
      </c>
      <c r="I182" s="98">
        <v>233837199</v>
      </c>
      <c r="J182" s="98">
        <v>231749480</v>
      </c>
      <c r="K182" s="98">
        <v>231749480</v>
      </c>
      <c r="L182" s="98">
        <v>219412662</v>
      </c>
      <c r="M182" s="90"/>
      <c r="N182" s="90"/>
      <c r="O182" s="90"/>
      <c r="P182" s="90"/>
      <c r="Q182" s="90"/>
      <c r="R182" s="90"/>
      <c r="S182" s="90"/>
      <c r="T182" s="90"/>
      <c r="U182" s="98"/>
      <c r="V182" s="98"/>
      <c r="W182" s="98"/>
      <c r="X182" s="98"/>
      <c r="Y182" s="91">
        <f t="shared" si="48"/>
        <v>233837199</v>
      </c>
      <c r="Z182" s="108">
        <f t="shared" si="48"/>
        <v>231749480</v>
      </c>
      <c r="AA182" s="91">
        <f t="shared" si="48"/>
        <v>231749480</v>
      </c>
      <c r="AB182" s="108">
        <f t="shared" si="47"/>
        <v>219412662</v>
      </c>
      <c r="AC182" s="80"/>
    </row>
    <row r="183" spans="1:29" ht="16.5" thickTop="1" thickBot="1" x14ac:dyDescent="0.3">
      <c r="A183" s="86"/>
      <c r="B183" s="86"/>
      <c r="C183" s="88"/>
      <c r="D183" s="88"/>
      <c r="E183" s="87"/>
      <c r="F183" s="87"/>
      <c r="G183" s="87"/>
      <c r="H183" s="120" t="s">
        <v>536</v>
      </c>
      <c r="I183" s="98">
        <v>298646534</v>
      </c>
      <c r="J183" s="98">
        <v>290055561</v>
      </c>
      <c r="K183" s="98">
        <v>290055561</v>
      </c>
      <c r="L183" s="98">
        <v>284137260</v>
      </c>
      <c r="M183" s="90"/>
      <c r="N183" s="90"/>
      <c r="O183" s="90"/>
      <c r="P183" s="90"/>
      <c r="Q183" s="90"/>
      <c r="R183" s="90"/>
      <c r="S183" s="90"/>
      <c r="T183" s="90"/>
      <c r="U183" s="98"/>
      <c r="V183" s="98"/>
      <c r="W183" s="98"/>
      <c r="X183" s="98"/>
      <c r="Y183" s="91">
        <f t="shared" si="48"/>
        <v>298646534</v>
      </c>
      <c r="Z183" s="108">
        <f t="shared" si="48"/>
        <v>290055561</v>
      </c>
      <c r="AA183" s="91">
        <f t="shared" si="48"/>
        <v>290055561</v>
      </c>
      <c r="AB183" s="108">
        <f t="shared" si="47"/>
        <v>284137260</v>
      </c>
      <c r="AC183" s="80"/>
    </row>
    <row r="184" spans="1:29" ht="16.5" thickTop="1" thickBot="1" x14ac:dyDescent="0.3">
      <c r="A184" s="86"/>
      <c r="B184" s="86"/>
      <c r="C184" s="88"/>
      <c r="D184" s="88"/>
      <c r="E184" s="87"/>
      <c r="F184" s="87"/>
      <c r="G184" s="87"/>
      <c r="H184" s="120" t="s">
        <v>493</v>
      </c>
      <c r="I184" s="98">
        <v>298646534</v>
      </c>
      <c r="J184" s="98">
        <v>290055561</v>
      </c>
      <c r="K184" s="98">
        <v>290055561</v>
      </c>
      <c r="L184" s="98">
        <v>284137260</v>
      </c>
      <c r="M184" s="90"/>
      <c r="N184" s="90"/>
      <c r="O184" s="90"/>
      <c r="P184" s="90"/>
      <c r="Q184" s="90"/>
      <c r="R184" s="90"/>
      <c r="S184" s="90"/>
      <c r="T184" s="90"/>
      <c r="U184" s="98"/>
      <c r="V184" s="98"/>
      <c r="W184" s="98"/>
      <c r="X184" s="98"/>
      <c r="Y184" s="91">
        <f t="shared" si="48"/>
        <v>298646534</v>
      </c>
      <c r="Z184" s="108">
        <f t="shared" si="48"/>
        <v>290055561</v>
      </c>
      <c r="AA184" s="91">
        <f t="shared" si="48"/>
        <v>290055561</v>
      </c>
      <c r="AB184" s="108">
        <f t="shared" si="47"/>
        <v>284137260</v>
      </c>
      <c r="AC184" s="80"/>
    </row>
    <row r="185" spans="1:29" ht="16.5" thickTop="1" thickBot="1" x14ac:dyDescent="0.3">
      <c r="A185" s="86"/>
      <c r="B185" s="86"/>
      <c r="C185" s="88"/>
      <c r="D185" s="88"/>
      <c r="E185" s="87"/>
      <c r="F185" s="87"/>
      <c r="G185" s="87"/>
      <c r="H185" s="120" t="s">
        <v>494</v>
      </c>
      <c r="I185" s="98">
        <v>298646534</v>
      </c>
      <c r="J185" s="98">
        <v>290055561</v>
      </c>
      <c r="K185" s="98">
        <v>290055561</v>
      </c>
      <c r="L185" s="98">
        <v>284137260</v>
      </c>
      <c r="M185" s="90"/>
      <c r="N185" s="90"/>
      <c r="O185" s="90"/>
      <c r="P185" s="90"/>
      <c r="Q185" s="90"/>
      <c r="R185" s="90"/>
      <c r="S185" s="90"/>
      <c r="T185" s="90"/>
      <c r="U185" s="98"/>
      <c r="V185" s="98"/>
      <c r="W185" s="98"/>
      <c r="X185" s="98"/>
      <c r="Y185" s="91">
        <f t="shared" si="48"/>
        <v>298646534</v>
      </c>
      <c r="Z185" s="108">
        <f t="shared" si="48"/>
        <v>290055561</v>
      </c>
      <c r="AA185" s="91">
        <f t="shared" si="48"/>
        <v>290055561</v>
      </c>
      <c r="AB185" s="108">
        <f t="shared" si="47"/>
        <v>284137260</v>
      </c>
      <c r="AC185" s="80"/>
    </row>
    <row r="186" spans="1:29" ht="16.5" thickTop="1" thickBot="1" x14ac:dyDescent="0.3">
      <c r="A186" s="86"/>
      <c r="B186" s="86"/>
      <c r="C186" s="88"/>
      <c r="D186" s="88"/>
      <c r="E186" s="87"/>
      <c r="F186" s="87"/>
      <c r="G186" s="87"/>
      <c r="H186" s="120" t="s">
        <v>495</v>
      </c>
      <c r="I186" s="98">
        <v>298646534</v>
      </c>
      <c r="J186" s="98">
        <v>290055561</v>
      </c>
      <c r="K186" s="98">
        <v>290055561</v>
      </c>
      <c r="L186" s="98">
        <v>284137260</v>
      </c>
      <c r="M186" s="90"/>
      <c r="N186" s="90"/>
      <c r="O186" s="90"/>
      <c r="P186" s="90"/>
      <c r="Q186" s="90"/>
      <c r="R186" s="90"/>
      <c r="S186" s="90"/>
      <c r="T186" s="90"/>
      <c r="U186" s="98"/>
      <c r="V186" s="98"/>
      <c r="W186" s="98"/>
      <c r="X186" s="98"/>
      <c r="Y186" s="91">
        <f t="shared" si="48"/>
        <v>298646534</v>
      </c>
      <c r="Z186" s="108">
        <f t="shared" si="48"/>
        <v>290055561</v>
      </c>
      <c r="AA186" s="91">
        <f t="shared" si="48"/>
        <v>290055561</v>
      </c>
      <c r="AB186" s="108">
        <f t="shared" si="47"/>
        <v>284137260</v>
      </c>
      <c r="AC186" s="80"/>
    </row>
    <row r="187" spans="1:29" ht="16.5" thickTop="1" thickBot="1" x14ac:dyDescent="0.3">
      <c r="A187" s="86"/>
      <c r="B187" s="86"/>
      <c r="C187" s="88"/>
      <c r="D187" s="88"/>
      <c r="E187" s="87"/>
      <c r="F187" s="87"/>
      <c r="G187" s="87"/>
      <c r="H187" s="137" t="s">
        <v>537</v>
      </c>
      <c r="I187" s="103">
        <f>+I188+I192</f>
        <v>200000000</v>
      </c>
      <c r="J187" s="103">
        <f t="shared" ref="J187:L187" si="55">+J188+J192</f>
        <v>13919489</v>
      </c>
      <c r="K187" s="103">
        <f t="shared" si="55"/>
        <v>13919489</v>
      </c>
      <c r="L187" s="103">
        <f t="shared" si="55"/>
        <v>13919489</v>
      </c>
      <c r="M187" s="90"/>
      <c r="N187" s="90"/>
      <c r="O187" s="90"/>
      <c r="P187" s="90"/>
      <c r="Q187" s="90"/>
      <c r="R187" s="90"/>
      <c r="S187" s="90"/>
      <c r="T187" s="90"/>
      <c r="U187" s="98"/>
      <c r="V187" s="98"/>
      <c r="W187" s="98"/>
      <c r="X187" s="98"/>
      <c r="Y187" s="91">
        <f t="shared" si="48"/>
        <v>200000000</v>
      </c>
      <c r="Z187" s="108">
        <f t="shared" si="48"/>
        <v>13919489</v>
      </c>
      <c r="AA187" s="91">
        <f t="shared" si="48"/>
        <v>13919489</v>
      </c>
      <c r="AB187" s="108">
        <f t="shared" si="47"/>
        <v>13919489</v>
      </c>
      <c r="AC187" s="80"/>
    </row>
    <row r="188" spans="1:29" ht="16.5" thickTop="1" thickBot="1" x14ac:dyDescent="0.3">
      <c r="A188" s="86"/>
      <c r="B188" s="86"/>
      <c r="C188" s="88"/>
      <c r="D188" s="88"/>
      <c r="E188" s="87"/>
      <c r="F188" s="87"/>
      <c r="G188" s="87"/>
      <c r="H188" s="120" t="s">
        <v>538</v>
      </c>
      <c r="I188" s="98">
        <v>100000000</v>
      </c>
      <c r="J188" s="98">
        <v>8919489</v>
      </c>
      <c r="K188" s="98">
        <v>8919489</v>
      </c>
      <c r="L188" s="98">
        <v>8919489</v>
      </c>
      <c r="M188" s="90"/>
      <c r="N188" s="90"/>
      <c r="O188" s="90"/>
      <c r="P188" s="90"/>
      <c r="Q188" s="90"/>
      <c r="R188" s="90"/>
      <c r="S188" s="90"/>
      <c r="T188" s="90"/>
      <c r="U188" s="98"/>
      <c r="V188" s="98"/>
      <c r="W188" s="98"/>
      <c r="X188" s="98"/>
      <c r="Y188" s="91">
        <f t="shared" si="48"/>
        <v>100000000</v>
      </c>
      <c r="Z188" s="108">
        <f t="shared" si="48"/>
        <v>8919489</v>
      </c>
      <c r="AA188" s="91">
        <f t="shared" si="48"/>
        <v>8919489</v>
      </c>
      <c r="AB188" s="108">
        <f t="shared" si="47"/>
        <v>8919489</v>
      </c>
      <c r="AC188" s="80"/>
    </row>
    <row r="189" spans="1:29" ht="16.5" thickTop="1" thickBot="1" x14ac:dyDescent="0.3">
      <c r="A189" s="86"/>
      <c r="B189" s="86"/>
      <c r="C189" s="88"/>
      <c r="D189" s="88"/>
      <c r="E189" s="87"/>
      <c r="F189" s="87"/>
      <c r="G189" s="87"/>
      <c r="H189" s="120" t="s">
        <v>493</v>
      </c>
      <c r="I189" s="98">
        <v>100000000</v>
      </c>
      <c r="J189" s="98">
        <v>8919489</v>
      </c>
      <c r="K189" s="98">
        <v>8919489</v>
      </c>
      <c r="L189" s="98">
        <v>8919489</v>
      </c>
      <c r="M189" s="90"/>
      <c r="N189" s="90"/>
      <c r="O189" s="90"/>
      <c r="P189" s="90"/>
      <c r="Q189" s="90"/>
      <c r="R189" s="90"/>
      <c r="S189" s="90"/>
      <c r="T189" s="90"/>
      <c r="U189" s="98"/>
      <c r="V189" s="98"/>
      <c r="W189" s="98"/>
      <c r="X189" s="98"/>
      <c r="Y189" s="91">
        <f t="shared" si="48"/>
        <v>100000000</v>
      </c>
      <c r="Z189" s="108">
        <f t="shared" si="48"/>
        <v>8919489</v>
      </c>
      <c r="AA189" s="91">
        <f t="shared" si="48"/>
        <v>8919489</v>
      </c>
      <c r="AB189" s="108">
        <f t="shared" si="47"/>
        <v>8919489</v>
      </c>
      <c r="AC189" s="80"/>
    </row>
    <row r="190" spans="1:29" ht="16.5" thickTop="1" thickBot="1" x14ac:dyDescent="0.3">
      <c r="A190" s="86"/>
      <c r="B190" s="86"/>
      <c r="C190" s="88"/>
      <c r="D190" s="88"/>
      <c r="E190" s="87"/>
      <c r="F190" s="87"/>
      <c r="G190" s="87"/>
      <c r="H190" s="120" t="s">
        <v>494</v>
      </c>
      <c r="I190" s="98">
        <v>100000000</v>
      </c>
      <c r="J190" s="98">
        <v>8919489</v>
      </c>
      <c r="K190" s="98">
        <v>8919489</v>
      </c>
      <c r="L190" s="98">
        <v>8919489</v>
      </c>
      <c r="M190" s="90"/>
      <c r="N190" s="90"/>
      <c r="O190" s="90"/>
      <c r="P190" s="90"/>
      <c r="Q190" s="90"/>
      <c r="R190" s="90"/>
      <c r="S190" s="90"/>
      <c r="T190" s="90"/>
      <c r="U190" s="98"/>
      <c r="V190" s="98"/>
      <c r="W190" s="98"/>
      <c r="X190" s="98"/>
      <c r="Y190" s="91">
        <f t="shared" si="48"/>
        <v>100000000</v>
      </c>
      <c r="Z190" s="108">
        <f t="shared" si="48"/>
        <v>8919489</v>
      </c>
      <c r="AA190" s="91">
        <f t="shared" si="48"/>
        <v>8919489</v>
      </c>
      <c r="AB190" s="108">
        <f t="shared" si="47"/>
        <v>8919489</v>
      </c>
      <c r="AC190" s="80"/>
    </row>
    <row r="191" spans="1:29" ht="16.5" thickTop="1" thickBot="1" x14ac:dyDescent="0.3">
      <c r="A191" s="86"/>
      <c r="B191" s="86"/>
      <c r="C191" s="88"/>
      <c r="D191" s="88"/>
      <c r="E191" s="87"/>
      <c r="F191" s="87"/>
      <c r="G191" s="87"/>
      <c r="H191" s="120" t="s">
        <v>495</v>
      </c>
      <c r="I191" s="98">
        <v>100000000</v>
      </c>
      <c r="J191" s="98">
        <v>8919489</v>
      </c>
      <c r="K191" s="98">
        <v>8919489</v>
      </c>
      <c r="L191" s="98">
        <v>8919489</v>
      </c>
      <c r="M191" s="90"/>
      <c r="N191" s="90"/>
      <c r="O191" s="90"/>
      <c r="P191" s="90"/>
      <c r="Q191" s="90"/>
      <c r="R191" s="90"/>
      <c r="S191" s="90"/>
      <c r="T191" s="90"/>
      <c r="U191" s="98"/>
      <c r="V191" s="98"/>
      <c r="W191" s="98"/>
      <c r="X191" s="98"/>
      <c r="Y191" s="91">
        <f t="shared" si="48"/>
        <v>100000000</v>
      </c>
      <c r="Z191" s="108">
        <f t="shared" si="48"/>
        <v>8919489</v>
      </c>
      <c r="AA191" s="91">
        <f t="shared" si="48"/>
        <v>8919489</v>
      </c>
      <c r="AB191" s="108">
        <f t="shared" si="47"/>
        <v>8919489</v>
      </c>
      <c r="AC191" s="80"/>
    </row>
    <row r="192" spans="1:29" ht="16.5" thickTop="1" thickBot="1" x14ac:dyDescent="0.3">
      <c r="A192" s="86"/>
      <c r="B192" s="86"/>
      <c r="C192" s="88"/>
      <c r="D192" s="88"/>
      <c r="E192" s="87"/>
      <c r="F192" s="87"/>
      <c r="G192" s="87"/>
      <c r="H192" s="120" t="s">
        <v>539</v>
      </c>
      <c r="I192" s="98">
        <v>100000000</v>
      </c>
      <c r="J192" s="98">
        <v>5000000</v>
      </c>
      <c r="K192" s="98">
        <v>5000000</v>
      </c>
      <c r="L192" s="98">
        <v>5000000</v>
      </c>
      <c r="M192" s="90"/>
      <c r="N192" s="90"/>
      <c r="O192" s="90"/>
      <c r="P192" s="90"/>
      <c r="Q192" s="90"/>
      <c r="R192" s="90"/>
      <c r="S192" s="90"/>
      <c r="T192" s="90"/>
      <c r="U192" s="98"/>
      <c r="V192" s="98"/>
      <c r="W192" s="98"/>
      <c r="X192" s="98"/>
      <c r="Y192" s="91">
        <f t="shared" si="48"/>
        <v>100000000</v>
      </c>
      <c r="Z192" s="108">
        <f t="shared" si="48"/>
        <v>5000000</v>
      </c>
      <c r="AA192" s="91">
        <f t="shared" si="48"/>
        <v>5000000</v>
      </c>
      <c r="AB192" s="108">
        <f t="shared" si="47"/>
        <v>5000000</v>
      </c>
      <c r="AC192" s="80"/>
    </row>
    <row r="193" spans="1:29" ht="16.5" thickTop="1" thickBot="1" x14ac:dyDescent="0.3">
      <c r="A193" s="86"/>
      <c r="B193" s="86"/>
      <c r="C193" s="88"/>
      <c r="D193" s="88"/>
      <c r="E193" s="87"/>
      <c r="F193" s="87"/>
      <c r="G193" s="87"/>
      <c r="H193" s="120" t="s">
        <v>493</v>
      </c>
      <c r="I193" s="98">
        <v>100000000</v>
      </c>
      <c r="J193" s="98">
        <v>5000000</v>
      </c>
      <c r="K193" s="98">
        <v>5000000</v>
      </c>
      <c r="L193" s="98">
        <v>5000000</v>
      </c>
      <c r="M193" s="90"/>
      <c r="N193" s="90"/>
      <c r="O193" s="90"/>
      <c r="P193" s="90"/>
      <c r="Q193" s="90"/>
      <c r="R193" s="90"/>
      <c r="S193" s="90"/>
      <c r="T193" s="90"/>
      <c r="U193" s="98"/>
      <c r="V193" s="98"/>
      <c r="W193" s="98"/>
      <c r="X193" s="98"/>
      <c r="Y193" s="91">
        <f t="shared" si="48"/>
        <v>100000000</v>
      </c>
      <c r="Z193" s="108">
        <f t="shared" si="48"/>
        <v>5000000</v>
      </c>
      <c r="AA193" s="91">
        <f t="shared" si="48"/>
        <v>5000000</v>
      </c>
      <c r="AB193" s="108">
        <f t="shared" si="47"/>
        <v>5000000</v>
      </c>
      <c r="AC193" s="80"/>
    </row>
    <row r="194" spans="1:29" ht="16.5" thickTop="1" thickBot="1" x14ac:dyDescent="0.3">
      <c r="A194" s="86"/>
      <c r="B194" s="86"/>
      <c r="C194" s="88"/>
      <c r="D194" s="88"/>
      <c r="E194" s="87"/>
      <c r="F194" s="87"/>
      <c r="G194" s="87"/>
      <c r="H194" s="120" t="s">
        <v>494</v>
      </c>
      <c r="I194" s="98">
        <v>100000000</v>
      </c>
      <c r="J194" s="98">
        <v>5000000</v>
      </c>
      <c r="K194" s="98">
        <v>5000000</v>
      </c>
      <c r="L194" s="98">
        <v>5000000</v>
      </c>
      <c r="M194" s="90"/>
      <c r="N194" s="90"/>
      <c r="O194" s="90"/>
      <c r="P194" s="90"/>
      <c r="Q194" s="90"/>
      <c r="R194" s="90"/>
      <c r="S194" s="90"/>
      <c r="T194" s="90"/>
      <c r="U194" s="98"/>
      <c r="V194" s="98"/>
      <c r="W194" s="98"/>
      <c r="X194" s="98"/>
      <c r="Y194" s="91">
        <f t="shared" si="48"/>
        <v>100000000</v>
      </c>
      <c r="Z194" s="108">
        <f t="shared" si="48"/>
        <v>5000000</v>
      </c>
      <c r="AA194" s="91">
        <f t="shared" si="48"/>
        <v>5000000</v>
      </c>
      <c r="AB194" s="108">
        <f t="shared" si="47"/>
        <v>5000000</v>
      </c>
      <c r="AC194" s="80"/>
    </row>
    <row r="195" spans="1:29" ht="16.5" thickTop="1" thickBot="1" x14ac:dyDescent="0.3">
      <c r="A195" s="86"/>
      <c r="B195" s="86"/>
      <c r="C195" s="88"/>
      <c r="D195" s="88"/>
      <c r="E195" s="87"/>
      <c r="F195" s="87"/>
      <c r="G195" s="87"/>
      <c r="H195" s="120" t="s">
        <v>495</v>
      </c>
      <c r="I195" s="98">
        <v>100000000</v>
      </c>
      <c r="J195" s="98">
        <v>5000000</v>
      </c>
      <c r="K195" s="98">
        <v>5000000</v>
      </c>
      <c r="L195" s="98">
        <v>5000000</v>
      </c>
      <c r="M195" s="90"/>
      <c r="N195" s="90"/>
      <c r="O195" s="90"/>
      <c r="P195" s="90"/>
      <c r="Q195" s="90"/>
      <c r="R195" s="90"/>
      <c r="S195" s="90"/>
      <c r="T195" s="90"/>
      <c r="U195" s="98"/>
      <c r="V195" s="98"/>
      <c r="W195" s="98"/>
      <c r="X195" s="98"/>
      <c r="Y195" s="91">
        <f t="shared" si="48"/>
        <v>100000000</v>
      </c>
      <c r="Z195" s="108">
        <f t="shared" si="48"/>
        <v>5000000</v>
      </c>
      <c r="AA195" s="91">
        <f t="shared" si="48"/>
        <v>5000000</v>
      </c>
      <c r="AB195" s="108">
        <f t="shared" si="47"/>
        <v>5000000</v>
      </c>
      <c r="AC195" s="80"/>
    </row>
    <row r="196" spans="1:29" ht="16.5" thickTop="1" thickBot="1" x14ac:dyDescent="0.3">
      <c r="A196" s="86"/>
      <c r="B196" s="86"/>
      <c r="C196" s="88"/>
      <c r="D196" s="88"/>
      <c r="E196" s="87"/>
      <c r="F196" s="87"/>
      <c r="G196" s="87"/>
      <c r="H196" s="138" t="s">
        <v>540</v>
      </c>
      <c r="I196" s="103">
        <f>+I197+I201+I205+I209</f>
        <v>4000000000</v>
      </c>
      <c r="J196" s="103">
        <f t="shared" ref="J196:L196" si="56">+J197+J201+J205+J209</f>
        <v>1580497591</v>
      </c>
      <c r="K196" s="103">
        <f t="shared" si="56"/>
        <v>725165406</v>
      </c>
      <c r="L196" s="103">
        <f t="shared" si="56"/>
        <v>717837174</v>
      </c>
      <c r="M196" s="90"/>
      <c r="N196" s="90"/>
      <c r="O196" s="90"/>
      <c r="P196" s="90"/>
      <c r="Q196" s="139">
        <f>+Q213</f>
        <v>1272124308</v>
      </c>
      <c r="R196" s="139">
        <f>+R213</f>
        <v>1271944233</v>
      </c>
      <c r="S196" s="139">
        <f t="shared" ref="S196:T196" si="57">+S213</f>
        <v>0</v>
      </c>
      <c r="T196" s="139">
        <f t="shared" si="57"/>
        <v>0</v>
      </c>
      <c r="U196" s="98"/>
      <c r="V196" s="98"/>
      <c r="W196" s="98"/>
      <c r="X196" s="98"/>
      <c r="Y196" s="91">
        <f>+I196+M196+Q196+U196</f>
        <v>5272124308</v>
      </c>
      <c r="Z196" s="108">
        <f>+J196+N196+R196+V196</f>
        <v>2852441824</v>
      </c>
      <c r="AA196" s="91">
        <f>+K196+O196+S196+W196</f>
        <v>725165406</v>
      </c>
      <c r="AB196" s="108">
        <f>+L196+P196+T196+X196</f>
        <v>717837174</v>
      </c>
      <c r="AC196" s="80"/>
    </row>
    <row r="197" spans="1:29" ht="16.5" thickTop="1" thickBot="1" x14ac:dyDescent="0.3">
      <c r="A197" s="86"/>
      <c r="B197" s="86"/>
      <c r="C197" s="88"/>
      <c r="D197" s="88"/>
      <c r="E197" s="87"/>
      <c r="F197" s="87"/>
      <c r="G197" s="87"/>
      <c r="H197" s="120" t="s">
        <v>541</v>
      </c>
      <c r="I197" s="98">
        <v>300000000</v>
      </c>
      <c r="J197" s="98">
        <v>150000000</v>
      </c>
      <c r="K197" s="98">
        <v>150000000</v>
      </c>
      <c r="L197" s="98">
        <v>150000000</v>
      </c>
      <c r="M197" s="90"/>
      <c r="N197" s="90"/>
      <c r="O197" s="90"/>
      <c r="P197" s="90"/>
      <c r="Q197" s="90"/>
      <c r="R197" s="90"/>
      <c r="S197" s="90"/>
      <c r="T197" s="90"/>
      <c r="U197" s="98"/>
      <c r="V197" s="98"/>
      <c r="W197" s="98"/>
      <c r="X197" s="98"/>
      <c r="Y197" s="91">
        <f t="shared" si="48"/>
        <v>300000000</v>
      </c>
      <c r="Z197" s="108">
        <f t="shared" si="48"/>
        <v>150000000</v>
      </c>
      <c r="AA197" s="91">
        <f t="shared" si="48"/>
        <v>150000000</v>
      </c>
      <c r="AB197" s="108">
        <f t="shared" si="47"/>
        <v>150000000</v>
      </c>
      <c r="AC197" s="80"/>
    </row>
    <row r="198" spans="1:29" ht="16.5" thickTop="1" thickBot="1" x14ac:dyDescent="0.3">
      <c r="A198" s="86"/>
      <c r="B198" s="86"/>
      <c r="C198" s="88"/>
      <c r="D198" s="88"/>
      <c r="E198" s="87"/>
      <c r="F198" s="87"/>
      <c r="G198" s="87"/>
      <c r="H198" s="120" t="s">
        <v>493</v>
      </c>
      <c r="I198" s="98">
        <v>300000000</v>
      </c>
      <c r="J198" s="98">
        <v>150000000</v>
      </c>
      <c r="K198" s="98">
        <v>150000000</v>
      </c>
      <c r="L198" s="98">
        <v>150000000</v>
      </c>
      <c r="M198" s="90"/>
      <c r="N198" s="90"/>
      <c r="O198" s="90"/>
      <c r="P198" s="90"/>
      <c r="Q198" s="90"/>
      <c r="R198" s="90"/>
      <c r="S198" s="90"/>
      <c r="T198" s="90"/>
      <c r="U198" s="98"/>
      <c r="V198" s="98"/>
      <c r="W198" s="98"/>
      <c r="X198" s="98"/>
      <c r="Y198" s="91">
        <f t="shared" si="48"/>
        <v>300000000</v>
      </c>
      <c r="Z198" s="108">
        <f t="shared" si="48"/>
        <v>150000000</v>
      </c>
      <c r="AA198" s="91">
        <f t="shared" si="48"/>
        <v>150000000</v>
      </c>
      <c r="AB198" s="108">
        <f t="shared" si="47"/>
        <v>150000000</v>
      </c>
      <c r="AC198" s="80"/>
    </row>
    <row r="199" spans="1:29" ht="16.5" thickTop="1" thickBot="1" x14ac:dyDescent="0.3">
      <c r="A199" s="86"/>
      <c r="B199" s="86"/>
      <c r="C199" s="88"/>
      <c r="D199" s="88"/>
      <c r="E199" s="87"/>
      <c r="F199" s="87"/>
      <c r="G199" s="87"/>
      <c r="H199" s="120" t="s">
        <v>494</v>
      </c>
      <c r="I199" s="98">
        <v>300000000</v>
      </c>
      <c r="J199" s="98">
        <v>150000000</v>
      </c>
      <c r="K199" s="98">
        <v>150000000</v>
      </c>
      <c r="L199" s="98">
        <v>150000000</v>
      </c>
      <c r="M199" s="90"/>
      <c r="N199" s="90"/>
      <c r="O199" s="90"/>
      <c r="P199" s="90"/>
      <c r="Q199" s="90"/>
      <c r="R199" s="90"/>
      <c r="S199" s="90"/>
      <c r="T199" s="90"/>
      <c r="U199" s="98"/>
      <c r="V199" s="98"/>
      <c r="W199" s="98"/>
      <c r="X199" s="98"/>
      <c r="Y199" s="91">
        <f t="shared" si="48"/>
        <v>300000000</v>
      </c>
      <c r="Z199" s="108">
        <f t="shared" si="48"/>
        <v>150000000</v>
      </c>
      <c r="AA199" s="91">
        <f t="shared" si="48"/>
        <v>150000000</v>
      </c>
      <c r="AB199" s="108">
        <f t="shared" si="47"/>
        <v>150000000</v>
      </c>
      <c r="AC199" s="80"/>
    </row>
    <row r="200" spans="1:29" ht="16.5" thickTop="1" thickBot="1" x14ac:dyDescent="0.3">
      <c r="A200" s="86"/>
      <c r="B200" s="86"/>
      <c r="C200" s="88"/>
      <c r="D200" s="88"/>
      <c r="E200" s="87"/>
      <c r="F200" s="87"/>
      <c r="G200" s="87"/>
      <c r="H200" s="120" t="s">
        <v>495</v>
      </c>
      <c r="I200" s="98">
        <v>300000000</v>
      </c>
      <c r="J200" s="98">
        <v>150000000</v>
      </c>
      <c r="K200" s="98">
        <v>150000000</v>
      </c>
      <c r="L200" s="98">
        <v>150000000</v>
      </c>
      <c r="M200" s="90"/>
      <c r="N200" s="90"/>
      <c r="O200" s="90"/>
      <c r="P200" s="90"/>
      <c r="Q200" s="90"/>
      <c r="R200" s="90"/>
      <c r="S200" s="90"/>
      <c r="T200" s="90"/>
      <c r="U200" s="98"/>
      <c r="V200" s="98"/>
      <c r="W200" s="98"/>
      <c r="X200" s="98"/>
      <c r="Y200" s="91">
        <f t="shared" si="48"/>
        <v>300000000</v>
      </c>
      <c r="Z200" s="108">
        <f t="shared" si="48"/>
        <v>150000000</v>
      </c>
      <c r="AA200" s="91">
        <f t="shared" si="48"/>
        <v>150000000</v>
      </c>
      <c r="AB200" s="108">
        <f t="shared" si="47"/>
        <v>150000000</v>
      </c>
      <c r="AC200" s="80"/>
    </row>
    <row r="201" spans="1:29" ht="16.5" thickTop="1" thickBot="1" x14ac:dyDescent="0.3">
      <c r="A201" s="86"/>
      <c r="B201" s="86"/>
      <c r="C201" s="88"/>
      <c r="D201" s="88"/>
      <c r="E201" s="87"/>
      <c r="F201" s="87"/>
      <c r="G201" s="87"/>
      <c r="H201" s="120" t="s">
        <v>542</v>
      </c>
      <c r="I201" s="98">
        <v>200000000</v>
      </c>
      <c r="J201" s="98">
        <v>0</v>
      </c>
      <c r="K201" s="98">
        <v>0</v>
      </c>
      <c r="L201" s="98">
        <v>0</v>
      </c>
      <c r="M201" s="90"/>
      <c r="N201" s="90"/>
      <c r="O201" s="90"/>
      <c r="P201" s="90"/>
      <c r="Q201" s="90"/>
      <c r="R201" s="90"/>
      <c r="S201" s="90"/>
      <c r="T201" s="90"/>
      <c r="U201" s="98"/>
      <c r="V201" s="98"/>
      <c r="W201" s="98"/>
      <c r="X201" s="98"/>
      <c r="Y201" s="91">
        <f t="shared" si="48"/>
        <v>200000000</v>
      </c>
      <c r="Z201" s="108">
        <f t="shared" si="48"/>
        <v>0</v>
      </c>
      <c r="AA201" s="91">
        <f t="shared" si="48"/>
        <v>0</v>
      </c>
      <c r="AB201" s="108">
        <f t="shared" si="47"/>
        <v>0</v>
      </c>
      <c r="AC201" s="80"/>
    </row>
    <row r="202" spans="1:29" ht="16.5" thickTop="1" thickBot="1" x14ac:dyDescent="0.3">
      <c r="A202" s="86"/>
      <c r="B202" s="86"/>
      <c r="C202" s="88"/>
      <c r="D202" s="88"/>
      <c r="E202" s="87"/>
      <c r="F202" s="87"/>
      <c r="G202" s="87"/>
      <c r="H202" s="120" t="s">
        <v>493</v>
      </c>
      <c r="I202" s="98">
        <v>200000000</v>
      </c>
      <c r="J202" s="98">
        <v>0</v>
      </c>
      <c r="K202" s="98">
        <v>0</v>
      </c>
      <c r="L202" s="98">
        <v>0</v>
      </c>
      <c r="M202" s="90"/>
      <c r="N202" s="90"/>
      <c r="O202" s="90"/>
      <c r="P202" s="90"/>
      <c r="Q202" s="90"/>
      <c r="R202" s="90"/>
      <c r="S202" s="90"/>
      <c r="T202" s="90"/>
      <c r="U202" s="98"/>
      <c r="V202" s="98"/>
      <c r="W202" s="98"/>
      <c r="X202" s="98"/>
      <c r="Y202" s="91">
        <f t="shared" si="48"/>
        <v>200000000</v>
      </c>
      <c r="Z202" s="108">
        <f t="shared" si="48"/>
        <v>0</v>
      </c>
      <c r="AA202" s="91">
        <f t="shared" si="48"/>
        <v>0</v>
      </c>
      <c r="AB202" s="108">
        <f t="shared" si="47"/>
        <v>0</v>
      </c>
      <c r="AC202" s="80"/>
    </row>
    <row r="203" spans="1:29" ht="16.5" thickTop="1" thickBot="1" x14ac:dyDescent="0.3">
      <c r="A203" s="86"/>
      <c r="B203" s="86"/>
      <c r="C203" s="88"/>
      <c r="D203" s="88"/>
      <c r="E203" s="87"/>
      <c r="F203" s="87"/>
      <c r="G203" s="87"/>
      <c r="H203" s="120" t="s">
        <v>494</v>
      </c>
      <c r="I203" s="98">
        <v>200000000</v>
      </c>
      <c r="J203" s="98">
        <v>0</v>
      </c>
      <c r="K203" s="98">
        <v>0</v>
      </c>
      <c r="L203" s="98">
        <v>0</v>
      </c>
      <c r="M203" s="90"/>
      <c r="N203" s="90"/>
      <c r="O203" s="90"/>
      <c r="P203" s="90"/>
      <c r="Q203" s="90"/>
      <c r="R203" s="90"/>
      <c r="S203" s="90"/>
      <c r="T203" s="90"/>
      <c r="U203" s="98"/>
      <c r="V203" s="98"/>
      <c r="W203" s="98"/>
      <c r="X203" s="98"/>
      <c r="Y203" s="91">
        <f t="shared" si="48"/>
        <v>200000000</v>
      </c>
      <c r="Z203" s="108">
        <f t="shared" si="48"/>
        <v>0</v>
      </c>
      <c r="AA203" s="91">
        <f t="shared" si="48"/>
        <v>0</v>
      </c>
      <c r="AB203" s="108">
        <f t="shared" si="47"/>
        <v>0</v>
      </c>
      <c r="AC203" s="80"/>
    </row>
    <row r="204" spans="1:29" ht="16.5" thickTop="1" thickBot="1" x14ac:dyDescent="0.3">
      <c r="A204" s="86"/>
      <c r="B204" s="86"/>
      <c r="C204" s="88"/>
      <c r="D204" s="88"/>
      <c r="E204" s="87"/>
      <c r="F204" s="87"/>
      <c r="G204" s="87"/>
      <c r="H204" s="120" t="s">
        <v>495</v>
      </c>
      <c r="I204" s="98">
        <v>200000000</v>
      </c>
      <c r="J204" s="98">
        <v>0</v>
      </c>
      <c r="K204" s="98">
        <v>0</v>
      </c>
      <c r="L204" s="98">
        <v>0</v>
      </c>
      <c r="M204" s="90"/>
      <c r="N204" s="90"/>
      <c r="O204" s="90"/>
      <c r="P204" s="90"/>
      <c r="Q204" s="90"/>
      <c r="R204" s="90"/>
      <c r="S204" s="90"/>
      <c r="T204" s="90"/>
      <c r="U204" s="98"/>
      <c r="V204" s="98"/>
      <c r="W204" s="98"/>
      <c r="X204" s="98"/>
      <c r="Y204" s="91">
        <f t="shared" si="48"/>
        <v>200000000</v>
      </c>
      <c r="Z204" s="108">
        <f t="shared" si="48"/>
        <v>0</v>
      </c>
      <c r="AA204" s="91">
        <f t="shared" si="48"/>
        <v>0</v>
      </c>
      <c r="AB204" s="108">
        <f t="shared" si="47"/>
        <v>0</v>
      </c>
      <c r="AC204" s="80"/>
    </row>
    <row r="205" spans="1:29" ht="16.5" thickTop="1" thickBot="1" x14ac:dyDescent="0.3">
      <c r="A205" s="86"/>
      <c r="B205" s="86"/>
      <c r="C205" s="88"/>
      <c r="D205" s="88"/>
      <c r="E205" s="87"/>
      <c r="F205" s="87"/>
      <c r="G205" s="87"/>
      <c r="H205" s="120" t="s">
        <v>543</v>
      </c>
      <c r="I205" s="98">
        <v>1500000000</v>
      </c>
      <c r="J205" s="98">
        <v>249738650</v>
      </c>
      <c r="K205" s="98">
        <v>184865800</v>
      </c>
      <c r="L205" s="98">
        <v>184865800</v>
      </c>
      <c r="M205" s="90"/>
      <c r="N205" s="90"/>
      <c r="O205" s="90"/>
      <c r="P205" s="90"/>
      <c r="Q205" s="90"/>
      <c r="R205" s="90"/>
      <c r="S205" s="90"/>
      <c r="T205" s="90"/>
      <c r="U205" s="98"/>
      <c r="V205" s="98"/>
      <c r="W205" s="98"/>
      <c r="X205" s="98"/>
      <c r="Y205" s="91">
        <f t="shared" si="48"/>
        <v>1500000000</v>
      </c>
      <c r="Z205" s="108">
        <f t="shared" si="48"/>
        <v>249738650</v>
      </c>
      <c r="AA205" s="91">
        <f t="shared" si="48"/>
        <v>184865800</v>
      </c>
      <c r="AB205" s="108">
        <f t="shared" si="47"/>
        <v>184865800</v>
      </c>
      <c r="AC205" s="80"/>
    </row>
    <row r="206" spans="1:29" ht="16.5" thickTop="1" thickBot="1" x14ac:dyDescent="0.3">
      <c r="A206" s="86"/>
      <c r="B206" s="86"/>
      <c r="C206" s="88"/>
      <c r="D206" s="88"/>
      <c r="E206" s="87"/>
      <c r="F206" s="87"/>
      <c r="G206" s="87"/>
      <c r="H206" s="120" t="s">
        <v>493</v>
      </c>
      <c r="I206" s="98">
        <v>1500000000</v>
      </c>
      <c r="J206" s="98">
        <v>249738650</v>
      </c>
      <c r="K206" s="98">
        <v>184865800</v>
      </c>
      <c r="L206" s="98">
        <v>184865800</v>
      </c>
      <c r="M206" s="90"/>
      <c r="N206" s="90"/>
      <c r="O206" s="90"/>
      <c r="P206" s="90"/>
      <c r="Q206" s="90"/>
      <c r="R206" s="90"/>
      <c r="S206" s="90"/>
      <c r="T206" s="90"/>
      <c r="U206" s="98"/>
      <c r="V206" s="98"/>
      <c r="W206" s="98"/>
      <c r="X206" s="98"/>
      <c r="Y206" s="91">
        <f t="shared" si="48"/>
        <v>1500000000</v>
      </c>
      <c r="Z206" s="108">
        <f t="shared" si="48"/>
        <v>249738650</v>
      </c>
      <c r="AA206" s="91">
        <f t="shared" si="48"/>
        <v>184865800</v>
      </c>
      <c r="AB206" s="108">
        <f t="shared" si="47"/>
        <v>184865800</v>
      </c>
      <c r="AC206" s="80"/>
    </row>
    <row r="207" spans="1:29" ht="16.5" thickTop="1" thickBot="1" x14ac:dyDescent="0.3">
      <c r="A207" s="86"/>
      <c r="B207" s="86"/>
      <c r="C207" s="88"/>
      <c r="D207" s="88"/>
      <c r="E207" s="87"/>
      <c r="F207" s="87"/>
      <c r="G207" s="87"/>
      <c r="H207" s="120" t="s">
        <v>494</v>
      </c>
      <c r="I207" s="98">
        <v>1500000000</v>
      </c>
      <c r="J207" s="98">
        <v>249738650</v>
      </c>
      <c r="K207" s="98">
        <v>184865800</v>
      </c>
      <c r="L207" s="98">
        <v>184865800</v>
      </c>
      <c r="M207" s="90"/>
      <c r="N207" s="90"/>
      <c r="O207" s="90"/>
      <c r="P207" s="90"/>
      <c r="Q207" s="90"/>
      <c r="R207" s="90"/>
      <c r="S207" s="90"/>
      <c r="T207" s="90"/>
      <c r="U207" s="98"/>
      <c r="V207" s="98"/>
      <c r="W207" s="98"/>
      <c r="X207" s="98"/>
      <c r="Y207" s="91">
        <f t="shared" si="48"/>
        <v>1500000000</v>
      </c>
      <c r="Z207" s="108">
        <f t="shared" si="48"/>
        <v>249738650</v>
      </c>
      <c r="AA207" s="91">
        <f t="shared" si="48"/>
        <v>184865800</v>
      </c>
      <c r="AB207" s="108">
        <f t="shared" si="47"/>
        <v>184865800</v>
      </c>
      <c r="AC207" s="80"/>
    </row>
    <row r="208" spans="1:29" ht="16.5" thickTop="1" thickBot="1" x14ac:dyDescent="0.3">
      <c r="A208" s="86"/>
      <c r="B208" s="86"/>
      <c r="C208" s="88"/>
      <c r="D208" s="88"/>
      <c r="E208" s="87"/>
      <c r="F208" s="87"/>
      <c r="G208" s="87"/>
      <c r="H208" s="120" t="s">
        <v>495</v>
      </c>
      <c r="I208" s="98">
        <v>1500000000</v>
      </c>
      <c r="J208" s="98">
        <v>249738650</v>
      </c>
      <c r="K208" s="98">
        <v>184865800</v>
      </c>
      <c r="L208" s="98">
        <v>184865800</v>
      </c>
      <c r="M208" s="90"/>
      <c r="N208" s="90"/>
      <c r="O208" s="90"/>
      <c r="P208" s="90"/>
      <c r="Q208" s="90"/>
      <c r="R208" s="90"/>
      <c r="S208" s="90"/>
      <c r="T208" s="90"/>
      <c r="U208" s="98"/>
      <c r="V208" s="98"/>
      <c r="W208" s="98"/>
      <c r="X208" s="98"/>
      <c r="Y208" s="91">
        <f t="shared" si="48"/>
        <v>1500000000</v>
      </c>
      <c r="Z208" s="108">
        <f t="shared" si="48"/>
        <v>249738650</v>
      </c>
      <c r="AA208" s="91">
        <f t="shared" si="48"/>
        <v>184865800</v>
      </c>
      <c r="AB208" s="108">
        <f t="shared" si="47"/>
        <v>184865800</v>
      </c>
      <c r="AC208" s="80"/>
    </row>
    <row r="209" spans="1:29" ht="16.5" thickTop="1" thickBot="1" x14ac:dyDescent="0.3">
      <c r="A209" s="86"/>
      <c r="B209" s="86"/>
      <c r="C209" s="88"/>
      <c r="D209" s="88"/>
      <c r="E209" s="87"/>
      <c r="F209" s="87"/>
      <c r="G209" s="87"/>
      <c r="H209" s="120" t="s">
        <v>544</v>
      </c>
      <c r="I209" s="98">
        <v>2000000000</v>
      </c>
      <c r="J209" s="98">
        <v>1180758941</v>
      </c>
      <c r="K209" s="98">
        <v>390299606</v>
      </c>
      <c r="L209" s="98">
        <v>382971374</v>
      </c>
      <c r="M209" s="90"/>
      <c r="N209" s="90"/>
      <c r="O209" s="90"/>
      <c r="P209" s="90"/>
      <c r="Q209" s="90"/>
      <c r="R209" s="90"/>
      <c r="S209" s="90"/>
      <c r="T209" s="90"/>
      <c r="U209" s="98"/>
      <c r="V209" s="98"/>
      <c r="W209" s="98"/>
      <c r="X209" s="98"/>
      <c r="Y209" s="91">
        <f t="shared" si="48"/>
        <v>2000000000</v>
      </c>
      <c r="Z209" s="108">
        <f t="shared" si="48"/>
        <v>1180758941</v>
      </c>
      <c r="AA209" s="91">
        <f t="shared" si="48"/>
        <v>390299606</v>
      </c>
      <c r="AB209" s="108">
        <f t="shared" si="47"/>
        <v>382971374</v>
      </c>
      <c r="AC209" s="80"/>
    </row>
    <row r="210" spans="1:29" ht="16.5" thickTop="1" thickBot="1" x14ac:dyDescent="0.3">
      <c r="A210" s="86"/>
      <c r="B210" s="86"/>
      <c r="C210" s="88"/>
      <c r="D210" s="88"/>
      <c r="E210" s="87"/>
      <c r="F210" s="87"/>
      <c r="G210" s="87"/>
      <c r="H210" s="120" t="s">
        <v>493</v>
      </c>
      <c r="I210" s="98">
        <v>2000000000</v>
      </c>
      <c r="J210" s="98">
        <v>1180758941</v>
      </c>
      <c r="K210" s="98">
        <v>390299606</v>
      </c>
      <c r="L210" s="98">
        <v>382971374</v>
      </c>
      <c r="M210" s="90"/>
      <c r="N210" s="90"/>
      <c r="O210" s="90"/>
      <c r="P210" s="90"/>
      <c r="Q210" s="90"/>
      <c r="R210" s="90"/>
      <c r="S210" s="90"/>
      <c r="T210" s="90"/>
      <c r="U210" s="98"/>
      <c r="V210" s="98"/>
      <c r="W210" s="98"/>
      <c r="X210" s="98"/>
      <c r="Y210" s="91">
        <f t="shared" si="48"/>
        <v>2000000000</v>
      </c>
      <c r="Z210" s="108">
        <f t="shared" si="48"/>
        <v>1180758941</v>
      </c>
      <c r="AA210" s="91">
        <f t="shared" si="48"/>
        <v>390299606</v>
      </c>
      <c r="AB210" s="108">
        <f t="shared" si="47"/>
        <v>382971374</v>
      </c>
      <c r="AC210" s="80"/>
    </row>
    <row r="211" spans="1:29" ht="16.5" thickTop="1" thickBot="1" x14ac:dyDescent="0.3">
      <c r="A211" s="86"/>
      <c r="B211" s="86"/>
      <c r="C211" s="88"/>
      <c r="D211" s="88"/>
      <c r="E211" s="87"/>
      <c r="F211" s="87"/>
      <c r="G211" s="87"/>
      <c r="H211" s="120" t="s">
        <v>494</v>
      </c>
      <c r="I211" s="98">
        <v>2000000000</v>
      </c>
      <c r="J211" s="98">
        <v>1180758941</v>
      </c>
      <c r="K211" s="98">
        <v>390299606</v>
      </c>
      <c r="L211" s="98">
        <v>382971374</v>
      </c>
      <c r="M211" s="90"/>
      <c r="N211" s="90"/>
      <c r="O211" s="90"/>
      <c r="P211" s="90"/>
      <c r="Q211" s="90"/>
      <c r="R211" s="90"/>
      <c r="S211" s="90"/>
      <c r="T211" s="90"/>
      <c r="U211" s="98"/>
      <c r="V211" s="98"/>
      <c r="W211" s="98"/>
      <c r="X211" s="98"/>
      <c r="Y211" s="91">
        <f t="shared" si="48"/>
        <v>2000000000</v>
      </c>
      <c r="Z211" s="108">
        <f t="shared" si="48"/>
        <v>1180758941</v>
      </c>
      <c r="AA211" s="91">
        <f t="shared" si="48"/>
        <v>390299606</v>
      </c>
      <c r="AB211" s="108">
        <f t="shared" si="47"/>
        <v>382971374</v>
      </c>
      <c r="AC211" s="80"/>
    </row>
    <row r="212" spans="1:29" ht="16.5" thickTop="1" thickBot="1" x14ac:dyDescent="0.3">
      <c r="A212" s="86"/>
      <c r="B212" s="86"/>
      <c r="C212" s="88"/>
      <c r="D212" s="88"/>
      <c r="E212" s="87"/>
      <c r="F212" s="87"/>
      <c r="G212" s="87"/>
      <c r="H212" s="120" t="s">
        <v>495</v>
      </c>
      <c r="I212" s="98">
        <v>2000000000</v>
      </c>
      <c r="J212" s="98">
        <v>1180758941</v>
      </c>
      <c r="K212" s="98">
        <v>390299606</v>
      </c>
      <c r="L212" s="98">
        <v>382971374</v>
      </c>
      <c r="M212" s="90"/>
      <c r="N212" s="90"/>
      <c r="O212" s="90"/>
      <c r="P212" s="90"/>
      <c r="Q212" s="90"/>
      <c r="R212" s="90"/>
      <c r="S212" s="90"/>
      <c r="T212" s="90"/>
      <c r="U212" s="98"/>
      <c r="V212" s="98"/>
      <c r="W212" s="98"/>
      <c r="X212" s="98"/>
      <c r="Y212" s="91">
        <f t="shared" si="48"/>
        <v>2000000000</v>
      </c>
      <c r="Z212" s="108">
        <f t="shared" si="48"/>
        <v>1180758941</v>
      </c>
      <c r="AA212" s="91">
        <f t="shared" si="48"/>
        <v>390299606</v>
      </c>
      <c r="AB212" s="108">
        <f t="shared" si="47"/>
        <v>382971374</v>
      </c>
      <c r="AC212" s="80"/>
    </row>
    <row r="213" spans="1:29" ht="27.75" thickTop="1" thickBot="1" x14ac:dyDescent="0.3">
      <c r="A213" s="86"/>
      <c r="B213" s="86"/>
      <c r="C213" s="88"/>
      <c r="D213" s="88"/>
      <c r="E213" s="87"/>
      <c r="F213" s="87"/>
      <c r="G213" s="87"/>
      <c r="H213" s="140" t="s">
        <v>545</v>
      </c>
      <c r="I213" s="98"/>
      <c r="J213" s="98"/>
      <c r="K213" s="98"/>
      <c r="L213" s="98"/>
      <c r="M213" s="90"/>
      <c r="N213" s="90"/>
      <c r="O213" s="90"/>
      <c r="P213" s="90"/>
      <c r="Q213" s="90">
        <v>1272124308</v>
      </c>
      <c r="R213" s="90">
        <v>1271944233</v>
      </c>
      <c r="S213" s="90">
        <v>0</v>
      </c>
      <c r="T213" s="90">
        <v>0</v>
      </c>
      <c r="U213" s="98"/>
      <c r="V213" s="98"/>
      <c r="W213" s="98"/>
      <c r="X213" s="98"/>
      <c r="Y213" s="91">
        <f t="shared" si="48"/>
        <v>1272124308</v>
      </c>
      <c r="Z213" s="108">
        <f t="shared" si="48"/>
        <v>1271944233</v>
      </c>
      <c r="AA213" s="91">
        <f t="shared" si="48"/>
        <v>0</v>
      </c>
      <c r="AB213" s="108">
        <f t="shared" si="47"/>
        <v>0</v>
      </c>
      <c r="AC213" s="80"/>
    </row>
    <row r="214" spans="1:29" ht="16.5" thickTop="1" thickBot="1" x14ac:dyDescent="0.3">
      <c r="A214" s="86"/>
      <c r="B214" s="86"/>
      <c r="C214" s="88"/>
      <c r="D214" s="88"/>
      <c r="E214" s="87"/>
      <c r="F214" s="87"/>
      <c r="G214" s="87"/>
      <c r="H214" s="120" t="s">
        <v>493</v>
      </c>
      <c r="I214" s="98"/>
      <c r="J214" s="98"/>
      <c r="K214" s="98"/>
      <c r="L214" s="98"/>
      <c r="M214" s="90"/>
      <c r="N214" s="90"/>
      <c r="O214" s="90"/>
      <c r="P214" s="90"/>
      <c r="Q214" s="90">
        <v>1272124308</v>
      </c>
      <c r="R214" s="90">
        <v>1271944233</v>
      </c>
      <c r="S214" s="90">
        <v>0</v>
      </c>
      <c r="T214" s="90">
        <v>0</v>
      </c>
      <c r="U214" s="98"/>
      <c r="V214" s="98"/>
      <c r="W214" s="98"/>
      <c r="X214" s="98"/>
      <c r="Y214" s="91">
        <f t="shared" si="48"/>
        <v>1272124308</v>
      </c>
      <c r="Z214" s="108">
        <f t="shared" si="48"/>
        <v>1271944233</v>
      </c>
      <c r="AA214" s="91">
        <f t="shared" si="48"/>
        <v>0</v>
      </c>
      <c r="AB214" s="108">
        <f t="shared" si="47"/>
        <v>0</v>
      </c>
      <c r="AC214" s="80"/>
    </row>
    <row r="215" spans="1:29" ht="16.5" thickTop="1" thickBot="1" x14ac:dyDescent="0.3">
      <c r="A215" s="86"/>
      <c r="B215" s="86"/>
      <c r="C215" s="88"/>
      <c r="D215" s="88"/>
      <c r="E215" s="87"/>
      <c r="F215" s="87"/>
      <c r="G215" s="87"/>
      <c r="H215" s="120" t="s">
        <v>494</v>
      </c>
      <c r="I215" s="98"/>
      <c r="J215" s="98"/>
      <c r="K215" s="98"/>
      <c r="L215" s="98"/>
      <c r="M215" s="90"/>
      <c r="N215" s="90"/>
      <c r="O215" s="90"/>
      <c r="P215" s="90"/>
      <c r="Q215" s="90">
        <v>1272124308</v>
      </c>
      <c r="R215" s="90">
        <v>1271944233</v>
      </c>
      <c r="S215" s="90">
        <v>0</v>
      </c>
      <c r="T215" s="90">
        <v>0</v>
      </c>
      <c r="U215" s="98"/>
      <c r="V215" s="98"/>
      <c r="W215" s="98"/>
      <c r="X215" s="98"/>
      <c r="Y215" s="91">
        <f t="shared" si="48"/>
        <v>1272124308</v>
      </c>
      <c r="Z215" s="108">
        <f t="shared" si="48"/>
        <v>1271944233</v>
      </c>
      <c r="AA215" s="91">
        <f t="shared" si="48"/>
        <v>0</v>
      </c>
      <c r="AB215" s="108">
        <f t="shared" si="47"/>
        <v>0</v>
      </c>
      <c r="AC215" s="80"/>
    </row>
    <row r="216" spans="1:29" ht="16.5" thickTop="1" thickBot="1" x14ac:dyDescent="0.3">
      <c r="A216" s="86"/>
      <c r="B216" s="86"/>
      <c r="C216" s="88"/>
      <c r="D216" s="88"/>
      <c r="E216" s="87"/>
      <c r="F216" s="87"/>
      <c r="G216" s="87"/>
      <c r="H216" s="120" t="s">
        <v>495</v>
      </c>
      <c r="I216" s="98"/>
      <c r="J216" s="98"/>
      <c r="K216" s="98"/>
      <c r="L216" s="98"/>
      <c r="M216" s="90"/>
      <c r="N216" s="90"/>
      <c r="O216" s="90"/>
      <c r="P216" s="90"/>
      <c r="Q216" s="90">
        <v>1272124308</v>
      </c>
      <c r="R216" s="90">
        <v>1271944233</v>
      </c>
      <c r="S216" s="90">
        <v>0</v>
      </c>
      <c r="T216" s="90">
        <v>0</v>
      </c>
      <c r="U216" s="98"/>
      <c r="V216" s="98"/>
      <c r="W216" s="98"/>
      <c r="X216" s="98"/>
      <c r="Y216" s="91">
        <f t="shared" si="48"/>
        <v>1272124308</v>
      </c>
      <c r="Z216" s="108">
        <f t="shared" si="48"/>
        <v>1271944233</v>
      </c>
      <c r="AA216" s="91">
        <f t="shared" si="48"/>
        <v>0</v>
      </c>
      <c r="AB216" s="108">
        <f t="shared" si="47"/>
        <v>0</v>
      </c>
      <c r="AC216" s="80"/>
    </row>
    <row r="217" spans="1:29" ht="16.5" thickTop="1" thickBot="1" x14ac:dyDescent="0.3">
      <c r="A217" s="86"/>
      <c r="B217" s="86"/>
      <c r="C217" s="88"/>
      <c r="D217" s="88"/>
      <c r="E217" s="87"/>
      <c r="F217" s="87"/>
      <c r="G217" s="87"/>
      <c r="H217" s="138" t="s">
        <v>546</v>
      </c>
      <c r="I217" s="103">
        <f>+I218+I222</f>
        <v>200000000</v>
      </c>
      <c r="J217" s="103">
        <f t="shared" ref="J217:L217" si="58">+J218+J222</f>
        <v>27473500</v>
      </c>
      <c r="K217" s="103">
        <f t="shared" si="58"/>
        <v>27473500</v>
      </c>
      <c r="L217" s="103">
        <f t="shared" si="58"/>
        <v>27473500</v>
      </c>
      <c r="M217" s="90"/>
      <c r="N217" s="90"/>
      <c r="O217" s="90"/>
      <c r="P217" s="90"/>
      <c r="Q217" s="90"/>
      <c r="R217" s="90"/>
      <c r="S217" s="90"/>
      <c r="T217" s="90"/>
      <c r="U217" s="98"/>
      <c r="V217" s="98"/>
      <c r="W217" s="98"/>
      <c r="X217" s="98"/>
      <c r="Y217" s="91">
        <f t="shared" si="48"/>
        <v>200000000</v>
      </c>
      <c r="Z217" s="108">
        <f t="shared" si="48"/>
        <v>27473500</v>
      </c>
      <c r="AA217" s="91">
        <f t="shared" si="48"/>
        <v>27473500</v>
      </c>
      <c r="AB217" s="108">
        <f t="shared" si="47"/>
        <v>27473500</v>
      </c>
      <c r="AC217" s="80"/>
    </row>
    <row r="218" spans="1:29" ht="16.5" thickTop="1" thickBot="1" x14ac:dyDescent="0.3">
      <c r="A218" s="86"/>
      <c r="B218" s="86"/>
      <c r="C218" s="88"/>
      <c r="D218" s="88"/>
      <c r="E218" s="87"/>
      <c r="F218" s="87"/>
      <c r="G218" s="87"/>
      <c r="H218" s="120" t="s">
        <v>547</v>
      </c>
      <c r="I218" s="98">
        <v>100000000</v>
      </c>
      <c r="J218" s="98">
        <v>20387000</v>
      </c>
      <c r="K218" s="98">
        <v>20387000</v>
      </c>
      <c r="L218" s="98">
        <v>20387000</v>
      </c>
      <c r="M218" s="90"/>
      <c r="N218" s="90"/>
      <c r="O218" s="90"/>
      <c r="P218" s="90"/>
      <c r="Q218" s="90"/>
      <c r="R218" s="90"/>
      <c r="S218" s="90"/>
      <c r="T218" s="90"/>
      <c r="U218" s="98"/>
      <c r="V218" s="98"/>
      <c r="W218" s="98"/>
      <c r="X218" s="98"/>
      <c r="Y218" s="91">
        <f t="shared" si="48"/>
        <v>100000000</v>
      </c>
      <c r="Z218" s="108">
        <f t="shared" si="48"/>
        <v>20387000</v>
      </c>
      <c r="AA218" s="91">
        <f t="shared" si="48"/>
        <v>20387000</v>
      </c>
      <c r="AB218" s="108">
        <f t="shared" si="47"/>
        <v>20387000</v>
      </c>
      <c r="AC218" s="80"/>
    </row>
    <row r="219" spans="1:29" ht="16.5" thickTop="1" thickBot="1" x14ac:dyDescent="0.3">
      <c r="A219" s="86"/>
      <c r="B219" s="86"/>
      <c r="C219" s="88"/>
      <c r="D219" s="88"/>
      <c r="E219" s="87"/>
      <c r="F219" s="87"/>
      <c r="G219" s="87"/>
      <c r="H219" s="120" t="s">
        <v>493</v>
      </c>
      <c r="I219" s="98">
        <v>100000000</v>
      </c>
      <c r="J219" s="98">
        <v>20387000</v>
      </c>
      <c r="K219" s="98">
        <v>20387000</v>
      </c>
      <c r="L219" s="98">
        <v>20387000</v>
      </c>
      <c r="M219" s="90"/>
      <c r="N219" s="90"/>
      <c r="O219" s="90"/>
      <c r="P219" s="90"/>
      <c r="Q219" s="90"/>
      <c r="R219" s="90"/>
      <c r="S219" s="90"/>
      <c r="T219" s="90"/>
      <c r="U219" s="98"/>
      <c r="V219" s="98"/>
      <c r="W219" s="98"/>
      <c r="X219" s="98"/>
      <c r="Y219" s="91">
        <f t="shared" si="48"/>
        <v>100000000</v>
      </c>
      <c r="Z219" s="108">
        <f t="shared" si="48"/>
        <v>20387000</v>
      </c>
      <c r="AA219" s="91">
        <f t="shared" si="48"/>
        <v>20387000</v>
      </c>
      <c r="AB219" s="108">
        <f t="shared" si="47"/>
        <v>20387000</v>
      </c>
      <c r="AC219" s="80"/>
    </row>
    <row r="220" spans="1:29" ht="16.5" thickTop="1" thickBot="1" x14ac:dyDescent="0.3">
      <c r="A220" s="86"/>
      <c r="B220" s="86"/>
      <c r="C220" s="88"/>
      <c r="D220" s="88"/>
      <c r="E220" s="87"/>
      <c r="F220" s="87"/>
      <c r="G220" s="87"/>
      <c r="H220" s="120" t="s">
        <v>494</v>
      </c>
      <c r="I220" s="98">
        <v>100000000</v>
      </c>
      <c r="J220" s="98">
        <v>20387000</v>
      </c>
      <c r="K220" s="98">
        <v>20387000</v>
      </c>
      <c r="L220" s="98">
        <v>20387000</v>
      </c>
      <c r="M220" s="90"/>
      <c r="N220" s="90"/>
      <c r="O220" s="90"/>
      <c r="P220" s="90"/>
      <c r="Q220" s="90"/>
      <c r="R220" s="90"/>
      <c r="S220" s="90"/>
      <c r="T220" s="90"/>
      <c r="U220" s="98"/>
      <c r="V220" s="98"/>
      <c r="W220" s="98"/>
      <c r="X220" s="98"/>
      <c r="Y220" s="91">
        <f t="shared" si="48"/>
        <v>100000000</v>
      </c>
      <c r="Z220" s="108">
        <f t="shared" si="48"/>
        <v>20387000</v>
      </c>
      <c r="AA220" s="91">
        <f t="shared" si="48"/>
        <v>20387000</v>
      </c>
      <c r="AB220" s="108">
        <f t="shared" si="47"/>
        <v>20387000</v>
      </c>
      <c r="AC220" s="80"/>
    </row>
    <row r="221" spans="1:29" ht="16.5" thickTop="1" thickBot="1" x14ac:dyDescent="0.3">
      <c r="A221" s="86"/>
      <c r="B221" s="86"/>
      <c r="C221" s="88"/>
      <c r="D221" s="88"/>
      <c r="E221" s="87"/>
      <c r="F221" s="87"/>
      <c r="G221" s="87"/>
      <c r="H221" s="120" t="s">
        <v>495</v>
      </c>
      <c r="I221" s="98">
        <v>100000000</v>
      </c>
      <c r="J221" s="98">
        <v>20387000</v>
      </c>
      <c r="K221" s="98">
        <v>20387000</v>
      </c>
      <c r="L221" s="98">
        <v>20387000</v>
      </c>
      <c r="M221" s="90"/>
      <c r="N221" s="90"/>
      <c r="O221" s="90"/>
      <c r="P221" s="90"/>
      <c r="Q221" s="90"/>
      <c r="R221" s="90"/>
      <c r="S221" s="90"/>
      <c r="T221" s="90"/>
      <c r="U221" s="98"/>
      <c r="V221" s="98"/>
      <c r="W221" s="98"/>
      <c r="X221" s="98"/>
      <c r="Y221" s="91">
        <f t="shared" si="48"/>
        <v>100000000</v>
      </c>
      <c r="Z221" s="108">
        <f t="shared" si="48"/>
        <v>20387000</v>
      </c>
      <c r="AA221" s="91">
        <f t="shared" si="48"/>
        <v>20387000</v>
      </c>
      <c r="AB221" s="108">
        <f t="shared" si="47"/>
        <v>20387000</v>
      </c>
      <c r="AC221" s="80"/>
    </row>
    <row r="222" spans="1:29" ht="16.5" thickTop="1" thickBot="1" x14ac:dyDescent="0.3">
      <c r="A222" s="86"/>
      <c r="B222" s="86"/>
      <c r="C222" s="88"/>
      <c r="D222" s="88"/>
      <c r="E222" s="87"/>
      <c r="F222" s="87"/>
      <c r="G222" s="87"/>
      <c r="H222" s="120" t="s">
        <v>548</v>
      </c>
      <c r="I222" s="98">
        <v>100000000</v>
      </c>
      <c r="J222" s="98">
        <v>7086500</v>
      </c>
      <c r="K222" s="98">
        <v>7086500</v>
      </c>
      <c r="L222" s="98">
        <v>7086500</v>
      </c>
      <c r="M222" s="90"/>
      <c r="N222" s="90"/>
      <c r="O222" s="90"/>
      <c r="P222" s="90"/>
      <c r="Q222" s="90"/>
      <c r="R222" s="90"/>
      <c r="S222" s="90"/>
      <c r="T222" s="90"/>
      <c r="U222" s="98"/>
      <c r="V222" s="98"/>
      <c r="W222" s="98"/>
      <c r="X222" s="98"/>
      <c r="Y222" s="91">
        <f t="shared" si="48"/>
        <v>100000000</v>
      </c>
      <c r="Z222" s="108">
        <f t="shared" si="48"/>
        <v>7086500</v>
      </c>
      <c r="AA222" s="91">
        <f t="shared" si="48"/>
        <v>7086500</v>
      </c>
      <c r="AB222" s="108">
        <f t="shared" si="47"/>
        <v>7086500</v>
      </c>
      <c r="AC222" s="80"/>
    </row>
    <row r="223" spans="1:29" ht="16.5" thickTop="1" thickBot="1" x14ac:dyDescent="0.3">
      <c r="A223" s="86"/>
      <c r="B223" s="86"/>
      <c r="C223" s="88"/>
      <c r="D223" s="88"/>
      <c r="E223" s="87"/>
      <c r="F223" s="87"/>
      <c r="G223" s="87"/>
      <c r="H223" s="120" t="s">
        <v>493</v>
      </c>
      <c r="I223" s="98">
        <v>100000000</v>
      </c>
      <c r="J223" s="98">
        <v>7086500</v>
      </c>
      <c r="K223" s="98">
        <v>7086500</v>
      </c>
      <c r="L223" s="98">
        <v>7086500</v>
      </c>
      <c r="M223" s="90"/>
      <c r="N223" s="90"/>
      <c r="O223" s="90"/>
      <c r="P223" s="90"/>
      <c r="Q223" s="90"/>
      <c r="R223" s="90"/>
      <c r="S223" s="90"/>
      <c r="T223" s="90"/>
      <c r="U223" s="98"/>
      <c r="V223" s="98"/>
      <c r="W223" s="98"/>
      <c r="X223" s="98"/>
      <c r="Y223" s="91">
        <f t="shared" si="48"/>
        <v>100000000</v>
      </c>
      <c r="Z223" s="108">
        <f t="shared" si="48"/>
        <v>7086500</v>
      </c>
      <c r="AA223" s="91">
        <f t="shared" si="48"/>
        <v>7086500</v>
      </c>
      <c r="AB223" s="108">
        <f t="shared" si="47"/>
        <v>7086500</v>
      </c>
      <c r="AC223" s="80"/>
    </row>
    <row r="224" spans="1:29" ht="16.5" thickTop="1" thickBot="1" x14ac:dyDescent="0.3">
      <c r="A224" s="86"/>
      <c r="B224" s="86"/>
      <c r="C224" s="88"/>
      <c r="D224" s="88"/>
      <c r="E224" s="87"/>
      <c r="F224" s="87"/>
      <c r="G224" s="87"/>
      <c r="H224" s="120" t="s">
        <v>494</v>
      </c>
      <c r="I224" s="98">
        <v>100000000</v>
      </c>
      <c r="J224" s="98">
        <v>7086500</v>
      </c>
      <c r="K224" s="98">
        <v>7086500</v>
      </c>
      <c r="L224" s="98">
        <v>7086500</v>
      </c>
      <c r="M224" s="90"/>
      <c r="N224" s="90"/>
      <c r="O224" s="90"/>
      <c r="P224" s="90"/>
      <c r="Q224" s="90"/>
      <c r="R224" s="90"/>
      <c r="S224" s="90"/>
      <c r="T224" s="90"/>
      <c r="U224" s="98"/>
      <c r="V224" s="98"/>
      <c r="W224" s="98"/>
      <c r="X224" s="98"/>
      <c r="Y224" s="91">
        <f t="shared" si="48"/>
        <v>100000000</v>
      </c>
      <c r="Z224" s="108">
        <f t="shared" si="48"/>
        <v>7086500</v>
      </c>
      <c r="AA224" s="91">
        <f t="shared" si="48"/>
        <v>7086500</v>
      </c>
      <c r="AB224" s="108">
        <f t="shared" si="47"/>
        <v>7086500</v>
      </c>
      <c r="AC224" s="80"/>
    </row>
    <row r="225" spans="1:29" ht="16.5" thickTop="1" thickBot="1" x14ac:dyDescent="0.3">
      <c r="A225" s="86"/>
      <c r="B225" s="86"/>
      <c r="C225" s="88"/>
      <c r="D225" s="88"/>
      <c r="E225" s="87"/>
      <c r="F225" s="87"/>
      <c r="G225" s="87"/>
      <c r="H225" s="120" t="s">
        <v>495</v>
      </c>
      <c r="I225" s="98">
        <v>100000000</v>
      </c>
      <c r="J225" s="98">
        <v>7086500</v>
      </c>
      <c r="K225" s="98">
        <v>7086500</v>
      </c>
      <c r="L225" s="98">
        <v>7086500</v>
      </c>
      <c r="M225" s="90"/>
      <c r="N225" s="90"/>
      <c r="O225" s="90"/>
      <c r="P225" s="90"/>
      <c r="Q225" s="90"/>
      <c r="R225" s="90"/>
      <c r="S225" s="90"/>
      <c r="T225" s="90"/>
      <c r="U225" s="98"/>
      <c r="V225" s="98"/>
      <c r="W225" s="98"/>
      <c r="X225" s="98"/>
      <c r="Y225" s="91">
        <f t="shared" si="48"/>
        <v>100000000</v>
      </c>
      <c r="Z225" s="108">
        <f t="shared" si="48"/>
        <v>7086500</v>
      </c>
      <c r="AA225" s="91">
        <f t="shared" si="48"/>
        <v>7086500</v>
      </c>
      <c r="AB225" s="108">
        <f t="shared" si="47"/>
        <v>7086500</v>
      </c>
      <c r="AC225" s="80"/>
    </row>
    <row r="226" spans="1:29" ht="16.5" thickTop="1" thickBot="1" x14ac:dyDescent="0.3">
      <c r="A226" s="86"/>
      <c r="B226" s="86"/>
      <c r="C226" s="88"/>
      <c r="D226" s="88"/>
      <c r="E226" s="87"/>
      <c r="F226" s="87"/>
      <c r="G226" s="87"/>
      <c r="H226" s="138" t="s">
        <v>549</v>
      </c>
      <c r="I226" s="103">
        <f>+I227+I231+I235+I239+I243</f>
        <v>2600000000</v>
      </c>
      <c r="J226" s="103">
        <f t="shared" ref="J226:L226" si="59">+J227+J231+J235+J239+J243</f>
        <v>2343484102</v>
      </c>
      <c r="K226" s="103">
        <f t="shared" si="59"/>
        <v>1036041353</v>
      </c>
      <c r="L226" s="103">
        <f t="shared" si="59"/>
        <v>685779711</v>
      </c>
      <c r="M226" s="90"/>
      <c r="N226" s="90"/>
      <c r="O226" s="90"/>
      <c r="P226" s="90"/>
      <c r="Q226" s="90"/>
      <c r="R226" s="90"/>
      <c r="S226" s="90"/>
      <c r="T226" s="90"/>
      <c r="U226" s="98"/>
      <c r="V226" s="98"/>
      <c r="W226" s="98"/>
      <c r="X226" s="98"/>
      <c r="Y226" s="91">
        <f t="shared" si="48"/>
        <v>2600000000</v>
      </c>
      <c r="Z226" s="108">
        <f t="shared" si="48"/>
        <v>2343484102</v>
      </c>
      <c r="AA226" s="91">
        <f t="shared" si="48"/>
        <v>1036041353</v>
      </c>
      <c r="AB226" s="108">
        <f t="shared" si="47"/>
        <v>685779711</v>
      </c>
      <c r="AC226" s="80"/>
    </row>
    <row r="227" spans="1:29" ht="16.5" thickTop="1" thickBot="1" x14ac:dyDescent="0.3">
      <c r="A227" s="86"/>
      <c r="B227" s="86"/>
      <c r="C227" s="88"/>
      <c r="D227" s="88"/>
      <c r="E227" s="87"/>
      <c r="F227" s="87"/>
      <c r="G227" s="87"/>
      <c r="H227" s="120" t="s">
        <v>550</v>
      </c>
      <c r="I227" s="98">
        <v>100000000</v>
      </c>
      <c r="J227" s="98">
        <v>89637923</v>
      </c>
      <c r="K227" s="98">
        <v>89637923</v>
      </c>
      <c r="L227" s="98">
        <v>89637923</v>
      </c>
      <c r="M227" s="90"/>
      <c r="N227" s="90"/>
      <c r="O227" s="90"/>
      <c r="P227" s="90"/>
      <c r="Q227" s="90"/>
      <c r="R227" s="90"/>
      <c r="S227" s="90"/>
      <c r="T227" s="90"/>
      <c r="U227" s="98"/>
      <c r="V227" s="98"/>
      <c r="W227" s="98"/>
      <c r="X227" s="98"/>
      <c r="Y227" s="91">
        <f t="shared" si="48"/>
        <v>100000000</v>
      </c>
      <c r="Z227" s="108">
        <f t="shared" si="48"/>
        <v>89637923</v>
      </c>
      <c r="AA227" s="91">
        <f t="shared" si="48"/>
        <v>89637923</v>
      </c>
      <c r="AB227" s="108">
        <f t="shared" si="47"/>
        <v>89637923</v>
      </c>
      <c r="AC227" s="80"/>
    </row>
    <row r="228" spans="1:29" ht="16.5" thickTop="1" thickBot="1" x14ac:dyDescent="0.3">
      <c r="A228" s="86"/>
      <c r="B228" s="86"/>
      <c r="C228" s="88"/>
      <c r="D228" s="88"/>
      <c r="E228" s="87"/>
      <c r="F228" s="87"/>
      <c r="G228" s="87"/>
      <c r="H228" s="120" t="s">
        <v>493</v>
      </c>
      <c r="I228" s="98">
        <v>100000000</v>
      </c>
      <c r="J228" s="98">
        <v>89637923</v>
      </c>
      <c r="K228" s="98">
        <v>89637923</v>
      </c>
      <c r="L228" s="98">
        <v>89637923</v>
      </c>
      <c r="M228" s="90"/>
      <c r="N228" s="90"/>
      <c r="O228" s="90"/>
      <c r="P228" s="90"/>
      <c r="Q228" s="90"/>
      <c r="R228" s="90"/>
      <c r="S228" s="90"/>
      <c r="T228" s="90"/>
      <c r="U228" s="98"/>
      <c r="V228" s="98"/>
      <c r="W228" s="98"/>
      <c r="X228" s="98"/>
      <c r="Y228" s="91">
        <f t="shared" si="48"/>
        <v>100000000</v>
      </c>
      <c r="Z228" s="108">
        <f t="shared" si="48"/>
        <v>89637923</v>
      </c>
      <c r="AA228" s="91">
        <f t="shared" si="48"/>
        <v>89637923</v>
      </c>
      <c r="AB228" s="108">
        <f t="shared" si="47"/>
        <v>89637923</v>
      </c>
      <c r="AC228" s="80"/>
    </row>
    <row r="229" spans="1:29" ht="16.5" thickTop="1" thickBot="1" x14ac:dyDescent="0.3">
      <c r="A229" s="86"/>
      <c r="B229" s="86"/>
      <c r="C229" s="88"/>
      <c r="D229" s="88"/>
      <c r="E229" s="87"/>
      <c r="F229" s="87"/>
      <c r="G229" s="87"/>
      <c r="H229" s="120" t="s">
        <v>494</v>
      </c>
      <c r="I229" s="98">
        <v>100000000</v>
      </c>
      <c r="J229" s="98">
        <v>89637923</v>
      </c>
      <c r="K229" s="98">
        <v>89637923</v>
      </c>
      <c r="L229" s="98">
        <v>89637923</v>
      </c>
      <c r="M229" s="90"/>
      <c r="N229" s="90"/>
      <c r="O229" s="90"/>
      <c r="P229" s="90"/>
      <c r="Q229" s="90"/>
      <c r="R229" s="90"/>
      <c r="S229" s="90"/>
      <c r="T229" s="90"/>
      <c r="U229" s="98"/>
      <c r="V229" s="98"/>
      <c r="W229" s="98"/>
      <c r="X229" s="98"/>
      <c r="Y229" s="91">
        <f t="shared" si="48"/>
        <v>100000000</v>
      </c>
      <c r="Z229" s="108">
        <f t="shared" si="48"/>
        <v>89637923</v>
      </c>
      <c r="AA229" s="91">
        <f t="shared" si="48"/>
        <v>89637923</v>
      </c>
      <c r="AB229" s="108">
        <f t="shared" si="47"/>
        <v>89637923</v>
      </c>
      <c r="AC229" s="80"/>
    </row>
    <row r="230" spans="1:29" ht="16.5" thickTop="1" thickBot="1" x14ac:dyDescent="0.3">
      <c r="A230" s="86"/>
      <c r="B230" s="86"/>
      <c r="C230" s="88"/>
      <c r="D230" s="88"/>
      <c r="E230" s="87"/>
      <c r="F230" s="87"/>
      <c r="G230" s="87"/>
      <c r="H230" s="120" t="s">
        <v>495</v>
      </c>
      <c r="I230" s="98">
        <v>100000000</v>
      </c>
      <c r="J230" s="98">
        <v>89637923</v>
      </c>
      <c r="K230" s="98">
        <v>89637923</v>
      </c>
      <c r="L230" s="98">
        <v>89637923</v>
      </c>
      <c r="M230" s="90"/>
      <c r="N230" s="90"/>
      <c r="O230" s="90"/>
      <c r="P230" s="90"/>
      <c r="Q230" s="90"/>
      <c r="R230" s="90"/>
      <c r="S230" s="90"/>
      <c r="T230" s="90"/>
      <c r="U230" s="98"/>
      <c r="V230" s="98"/>
      <c r="W230" s="98"/>
      <c r="X230" s="98"/>
      <c r="Y230" s="91">
        <f t="shared" si="48"/>
        <v>100000000</v>
      </c>
      <c r="Z230" s="108">
        <f t="shared" si="48"/>
        <v>89637923</v>
      </c>
      <c r="AA230" s="91">
        <f t="shared" si="48"/>
        <v>89637923</v>
      </c>
      <c r="AB230" s="108">
        <f t="shared" si="47"/>
        <v>89637923</v>
      </c>
      <c r="AC230" s="80"/>
    </row>
    <row r="231" spans="1:29" ht="16.5" thickTop="1" thickBot="1" x14ac:dyDescent="0.3">
      <c r="A231" s="86"/>
      <c r="B231" s="86"/>
      <c r="C231" s="88"/>
      <c r="D231" s="88"/>
      <c r="E231" s="87"/>
      <c r="F231" s="87"/>
      <c r="G231" s="87"/>
      <c r="H231" s="120" t="s">
        <v>551</v>
      </c>
      <c r="I231" s="98">
        <v>300000000</v>
      </c>
      <c r="J231" s="98">
        <v>250000000</v>
      </c>
      <c r="K231" s="98">
        <v>250000000</v>
      </c>
      <c r="L231" s="98">
        <v>220211083</v>
      </c>
      <c r="M231" s="90"/>
      <c r="N231" s="90"/>
      <c r="O231" s="90"/>
      <c r="P231" s="90"/>
      <c r="Q231" s="90"/>
      <c r="R231" s="90"/>
      <c r="S231" s="90"/>
      <c r="T231" s="90"/>
      <c r="U231" s="98"/>
      <c r="V231" s="98"/>
      <c r="W231" s="98"/>
      <c r="X231" s="98"/>
      <c r="Y231" s="91">
        <f t="shared" si="48"/>
        <v>300000000</v>
      </c>
      <c r="Z231" s="108">
        <f t="shared" si="48"/>
        <v>250000000</v>
      </c>
      <c r="AA231" s="91">
        <f t="shared" si="48"/>
        <v>250000000</v>
      </c>
      <c r="AB231" s="108">
        <f t="shared" si="47"/>
        <v>220211083</v>
      </c>
      <c r="AC231" s="80"/>
    </row>
    <row r="232" spans="1:29" ht="16.5" thickTop="1" thickBot="1" x14ac:dyDescent="0.3">
      <c r="A232" s="86"/>
      <c r="B232" s="86"/>
      <c r="C232" s="88"/>
      <c r="D232" s="88"/>
      <c r="E232" s="87"/>
      <c r="F232" s="87"/>
      <c r="G232" s="87"/>
      <c r="H232" s="120" t="s">
        <v>493</v>
      </c>
      <c r="I232" s="98">
        <v>300000000</v>
      </c>
      <c r="J232" s="98">
        <v>250000000</v>
      </c>
      <c r="K232" s="98">
        <v>250000000</v>
      </c>
      <c r="L232" s="98">
        <v>220211083</v>
      </c>
      <c r="M232" s="90"/>
      <c r="N232" s="90"/>
      <c r="O232" s="90"/>
      <c r="P232" s="90"/>
      <c r="Q232" s="90"/>
      <c r="R232" s="90"/>
      <c r="S232" s="90"/>
      <c r="T232" s="90"/>
      <c r="U232" s="98"/>
      <c r="V232" s="98"/>
      <c r="W232" s="98"/>
      <c r="X232" s="98"/>
      <c r="Y232" s="91">
        <f t="shared" si="48"/>
        <v>300000000</v>
      </c>
      <c r="Z232" s="108">
        <f t="shared" si="48"/>
        <v>250000000</v>
      </c>
      <c r="AA232" s="91">
        <f t="shared" si="48"/>
        <v>250000000</v>
      </c>
      <c r="AB232" s="108">
        <f t="shared" si="47"/>
        <v>220211083</v>
      </c>
      <c r="AC232" s="80"/>
    </row>
    <row r="233" spans="1:29" ht="16.5" thickTop="1" thickBot="1" x14ac:dyDescent="0.3">
      <c r="A233" s="86"/>
      <c r="B233" s="86"/>
      <c r="C233" s="88"/>
      <c r="D233" s="88"/>
      <c r="E233" s="87"/>
      <c r="F233" s="87"/>
      <c r="G233" s="87"/>
      <c r="H233" s="120" t="s">
        <v>494</v>
      </c>
      <c r="I233" s="98">
        <v>300000000</v>
      </c>
      <c r="J233" s="98">
        <v>250000000</v>
      </c>
      <c r="K233" s="98">
        <v>250000000</v>
      </c>
      <c r="L233" s="98">
        <v>220211083</v>
      </c>
      <c r="M233" s="90"/>
      <c r="N233" s="90"/>
      <c r="O233" s="90"/>
      <c r="P233" s="90"/>
      <c r="Q233" s="90"/>
      <c r="R233" s="90"/>
      <c r="S233" s="90"/>
      <c r="T233" s="90"/>
      <c r="U233" s="98"/>
      <c r="V233" s="98"/>
      <c r="W233" s="98"/>
      <c r="X233" s="98"/>
      <c r="Y233" s="91">
        <f t="shared" si="48"/>
        <v>300000000</v>
      </c>
      <c r="Z233" s="108">
        <f t="shared" si="48"/>
        <v>250000000</v>
      </c>
      <c r="AA233" s="91">
        <f t="shared" si="48"/>
        <v>250000000</v>
      </c>
      <c r="AB233" s="108">
        <f t="shared" si="47"/>
        <v>220211083</v>
      </c>
      <c r="AC233" s="80"/>
    </row>
    <row r="234" spans="1:29" ht="16.5" thickTop="1" thickBot="1" x14ac:dyDescent="0.3">
      <c r="A234" s="86"/>
      <c r="B234" s="86"/>
      <c r="C234" s="88"/>
      <c r="D234" s="88"/>
      <c r="E234" s="87"/>
      <c r="F234" s="87"/>
      <c r="G234" s="87"/>
      <c r="H234" s="120" t="s">
        <v>495</v>
      </c>
      <c r="I234" s="98">
        <v>300000000</v>
      </c>
      <c r="J234" s="98">
        <v>250000000</v>
      </c>
      <c r="K234" s="98">
        <v>250000000</v>
      </c>
      <c r="L234" s="98">
        <v>220211083</v>
      </c>
      <c r="M234" s="90"/>
      <c r="N234" s="90"/>
      <c r="O234" s="90"/>
      <c r="P234" s="90"/>
      <c r="Q234" s="90"/>
      <c r="R234" s="90"/>
      <c r="S234" s="90"/>
      <c r="T234" s="90"/>
      <c r="U234" s="98"/>
      <c r="V234" s="98"/>
      <c r="W234" s="98"/>
      <c r="X234" s="98"/>
      <c r="Y234" s="91">
        <f t="shared" si="48"/>
        <v>300000000</v>
      </c>
      <c r="Z234" s="108">
        <f t="shared" si="48"/>
        <v>250000000</v>
      </c>
      <c r="AA234" s="91">
        <f t="shared" si="48"/>
        <v>250000000</v>
      </c>
      <c r="AB234" s="108">
        <f t="shared" si="47"/>
        <v>220211083</v>
      </c>
      <c r="AC234" s="80"/>
    </row>
    <row r="235" spans="1:29" ht="16.5" thickTop="1" thickBot="1" x14ac:dyDescent="0.3">
      <c r="A235" s="86"/>
      <c r="B235" s="86"/>
      <c r="C235" s="88"/>
      <c r="D235" s="88"/>
      <c r="E235" s="87"/>
      <c r="F235" s="87"/>
      <c r="G235" s="87"/>
      <c r="H235" s="120" t="s">
        <v>552</v>
      </c>
      <c r="I235" s="98">
        <v>100000000</v>
      </c>
      <c r="J235" s="98">
        <v>0</v>
      </c>
      <c r="K235" s="98">
        <v>0</v>
      </c>
      <c r="L235" s="98">
        <v>0</v>
      </c>
      <c r="M235" s="90"/>
      <c r="N235" s="90"/>
      <c r="O235" s="90"/>
      <c r="P235" s="90"/>
      <c r="Q235" s="90"/>
      <c r="R235" s="90"/>
      <c r="S235" s="90"/>
      <c r="T235" s="90"/>
      <c r="U235" s="98"/>
      <c r="V235" s="98"/>
      <c r="W235" s="98"/>
      <c r="X235" s="98"/>
      <c r="Y235" s="91">
        <f t="shared" si="48"/>
        <v>100000000</v>
      </c>
      <c r="Z235" s="108">
        <f t="shared" si="48"/>
        <v>0</v>
      </c>
      <c r="AA235" s="91">
        <f t="shared" si="48"/>
        <v>0</v>
      </c>
      <c r="AB235" s="108">
        <f t="shared" si="47"/>
        <v>0</v>
      </c>
      <c r="AC235" s="80"/>
    </row>
    <row r="236" spans="1:29" ht="16.5" thickTop="1" thickBot="1" x14ac:dyDescent="0.3">
      <c r="A236" s="86"/>
      <c r="B236" s="86"/>
      <c r="C236" s="88"/>
      <c r="D236" s="88"/>
      <c r="E236" s="87"/>
      <c r="F236" s="87"/>
      <c r="G236" s="87"/>
      <c r="H236" s="120" t="s">
        <v>493</v>
      </c>
      <c r="I236" s="98">
        <v>100000000</v>
      </c>
      <c r="J236" s="98">
        <v>0</v>
      </c>
      <c r="K236" s="98">
        <v>0</v>
      </c>
      <c r="L236" s="98">
        <v>0</v>
      </c>
      <c r="M236" s="90"/>
      <c r="N236" s="90"/>
      <c r="O236" s="90"/>
      <c r="P236" s="90"/>
      <c r="Q236" s="90"/>
      <c r="R236" s="90"/>
      <c r="S236" s="90"/>
      <c r="T236" s="90"/>
      <c r="U236" s="98"/>
      <c r="V236" s="98"/>
      <c r="W236" s="98"/>
      <c r="X236" s="98"/>
      <c r="Y236" s="91">
        <f t="shared" ref="Y236:AA367" si="60">+I236+M236+Q236+U236</f>
        <v>100000000</v>
      </c>
      <c r="Z236" s="108">
        <f t="shared" si="60"/>
        <v>0</v>
      </c>
      <c r="AA236" s="91">
        <f t="shared" si="60"/>
        <v>0</v>
      </c>
      <c r="AB236" s="108">
        <f t="shared" si="47"/>
        <v>0</v>
      </c>
      <c r="AC236" s="80"/>
    </row>
    <row r="237" spans="1:29" ht="16.5" thickTop="1" thickBot="1" x14ac:dyDescent="0.3">
      <c r="A237" s="86"/>
      <c r="B237" s="86"/>
      <c r="C237" s="88"/>
      <c r="D237" s="88"/>
      <c r="E237" s="87"/>
      <c r="F237" s="87"/>
      <c r="G237" s="87"/>
      <c r="H237" s="120" t="s">
        <v>494</v>
      </c>
      <c r="I237" s="98">
        <v>100000000</v>
      </c>
      <c r="J237" s="98">
        <v>0</v>
      </c>
      <c r="K237" s="98">
        <v>0</v>
      </c>
      <c r="L237" s="98">
        <v>0</v>
      </c>
      <c r="M237" s="90"/>
      <c r="N237" s="90"/>
      <c r="O237" s="90"/>
      <c r="P237" s="90"/>
      <c r="Q237" s="90"/>
      <c r="R237" s="90"/>
      <c r="S237" s="90"/>
      <c r="T237" s="90"/>
      <c r="U237" s="98"/>
      <c r="V237" s="98"/>
      <c r="W237" s="98"/>
      <c r="X237" s="98"/>
      <c r="Y237" s="91">
        <f t="shared" si="60"/>
        <v>100000000</v>
      </c>
      <c r="Z237" s="108">
        <f t="shared" si="60"/>
        <v>0</v>
      </c>
      <c r="AA237" s="91">
        <f t="shared" si="60"/>
        <v>0</v>
      </c>
      <c r="AB237" s="108">
        <f t="shared" si="47"/>
        <v>0</v>
      </c>
      <c r="AC237" s="80"/>
    </row>
    <row r="238" spans="1:29" ht="16.5" thickTop="1" thickBot="1" x14ac:dyDescent="0.3">
      <c r="A238" s="86"/>
      <c r="B238" s="86"/>
      <c r="C238" s="88"/>
      <c r="D238" s="88"/>
      <c r="E238" s="87"/>
      <c r="F238" s="87"/>
      <c r="G238" s="87"/>
      <c r="H238" s="120" t="s">
        <v>495</v>
      </c>
      <c r="I238" s="98">
        <v>100000000</v>
      </c>
      <c r="J238" s="98">
        <v>0</v>
      </c>
      <c r="K238" s="98">
        <v>0</v>
      </c>
      <c r="L238" s="98">
        <v>0</v>
      </c>
      <c r="M238" s="90"/>
      <c r="N238" s="90"/>
      <c r="O238" s="90"/>
      <c r="P238" s="90"/>
      <c r="Q238" s="90"/>
      <c r="R238" s="90"/>
      <c r="S238" s="90"/>
      <c r="T238" s="90"/>
      <c r="U238" s="98"/>
      <c r="V238" s="98"/>
      <c r="W238" s="98"/>
      <c r="X238" s="98"/>
      <c r="Y238" s="91">
        <f t="shared" si="60"/>
        <v>100000000</v>
      </c>
      <c r="Z238" s="108">
        <f t="shared" si="60"/>
        <v>0</v>
      </c>
      <c r="AA238" s="91">
        <f t="shared" si="60"/>
        <v>0</v>
      </c>
      <c r="AB238" s="108">
        <f t="shared" si="47"/>
        <v>0</v>
      </c>
      <c r="AC238" s="80"/>
    </row>
    <row r="239" spans="1:29" ht="16.5" thickTop="1" thickBot="1" x14ac:dyDescent="0.3">
      <c r="A239" s="86"/>
      <c r="B239" s="86"/>
      <c r="C239" s="88"/>
      <c r="D239" s="88"/>
      <c r="E239" s="87"/>
      <c r="F239" s="87"/>
      <c r="G239" s="87"/>
      <c r="H239" s="120" t="s">
        <v>553</v>
      </c>
      <c r="I239" s="98">
        <v>500000000</v>
      </c>
      <c r="J239" s="98">
        <v>414689055</v>
      </c>
      <c r="K239" s="98">
        <v>379689055</v>
      </c>
      <c r="L239" s="98">
        <v>374689055</v>
      </c>
      <c r="M239" s="90"/>
      <c r="N239" s="90"/>
      <c r="O239" s="90"/>
      <c r="P239" s="90"/>
      <c r="Q239" s="90"/>
      <c r="R239" s="90"/>
      <c r="S239" s="90"/>
      <c r="T239" s="90"/>
      <c r="U239" s="98"/>
      <c r="V239" s="98"/>
      <c r="W239" s="98"/>
      <c r="X239" s="98"/>
      <c r="Y239" s="91">
        <f t="shared" si="60"/>
        <v>500000000</v>
      </c>
      <c r="Z239" s="108">
        <f t="shared" si="60"/>
        <v>414689055</v>
      </c>
      <c r="AA239" s="91">
        <f t="shared" si="60"/>
        <v>379689055</v>
      </c>
      <c r="AB239" s="108">
        <f t="shared" si="47"/>
        <v>374689055</v>
      </c>
      <c r="AC239" s="80"/>
    </row>
    <row r="240" spans="1:29" ht="16.5" thickTop="1" thickBot="1" x14ac:dyDescent="0.3">
      <c r="A240" s="86"/>
      <c r="B240" s="86"/>
      <c r="C240" s="88"/>
      <c r="D240" s="88"/>
      <c r="E240" s="87"/>
      <c r="F240" s="87"/>
      <c r="G240" s="87"/>
      <c r="H240" s="120" t="s">
        <v>493</v>
      </c>
      <c r="I240" s="98">
        <v>500000000</v>
      </c>
      <c r="J240" s="98">
        <v>414689055</v>
      </c>
      <c r="K240" s="98">
        <v>379689055</v>
      </c>
      <c r="L240" s="98">
        <v>374689055</v>
      </c>
      <c r="M240" s="90"/>
      <c r="N240" s="90"/>
      <c r="O240" s="90"/>
      <c r="P240" s="90"/>
      <c r="Q240" s="90"/>
      <c r="R240" s="90"/>
      <c r="S240" s="90"/>
      <c r="T240" s="90"/>
      <c r="U240" s="98"/>
      <c r="V240" s="98"/>
      <c r="W240" s="98"/>
      <c r="X240" s="98"/>
      <c r="Y240" s="91">
        <f t="shared" si="60"/>
        <v>500000000</v>
      </c>
      <c r="Z240" s="108">
        <f t="shared" si="60"/>
        <v>414689055</v>
      </c>
      <c r="AA240" s="91">
        <f t="shared" si="60"/>
        <v>379689055</v>
      </c>
      <c r="AB240" s="108">
        <f t="shared" si="47"/>
        <v>374689055</v>
      </c>
      <c r="AC240" s="80"/>
    </row>
    <row r="241" spans="1:29" ht="16.5" thickTop="1" thickBot="1" x14ac:dyDescent="0.3">
      <c r="A241" s="86"/>
      <c r="B241" s="86"/>
      <c r="C241" s="88"/>
      <c r="D241" s="88"/>
      <c r="E241" s="87"/>
      <c r="F241" s="87"/>
      <c r="G241" s="87"/>
      <c r="H241" s="120" t="s">
        <v>494</v>
      </c>
      <c r="I241" s="98">
        <v>500000000</v>
      </c>
      <c r="J241" s="98">
        <v>414689055</v>
      </c>
      <c r="K241" s="98">
        <v>379689055</v>
      </c>
      <c r="L241" s="98">
        <v>374689055</v>
      </c>
      <c r="M241" s="90"/>
      <c r="N241" s="90"/>
      <c r="O241" s="90"/>
      <c r="P241" s="90"/>
      <c r="Q241" s="90"/>
      <c r="R241" s="90"/>
      <c r="S241" s="90"/>
      <c r="T241" s="90"/>
      <c r="U241" s="98"/>
      <c r="V241" s="98"/>
      <c r="W241" s="98"/>
      <c r="X241" s="98"/>
      <c r="Y241" s="91">
        <f t="shared" si="60"/>
        <v>500000000</v>
      </c>
      <c r="Z241" s="108">
        <f t="shared" si="60"/>
        <v>414689055</v>
      </c>
      <c r="AA241" s="91">
        <f t="shared" si="60"/>
        <v>379689055</v>
      </c>
      <c r="AB241" s="108">
        <f t="shared" si="47"/>
        <v>374689055</v>
      </c>
      <c r="AC241" s="80"/>
    </row>
    <row r="242" spans="1:29" ht="16.5" thickTop="1" thickBot="1" x14ac:dyDescent="0.3">
      <c r="A242" s="86"/>
      <c r="B242" s="86"/>
      <c r="C242" s="88"/>
      <c r="D242" s="88"/>
      <c r="E242" s="87"/>
      <c r="F242" s="87"/>
      <c r="G242" s="87"/>
      <c r="H242" s="120" t="s">
        <v>495</v>
      </c>
      <c r="I242" s="98">
        <v>500000000</v>
      </c>
      <c r="J242" s="98">
        <v>414689055</v>
      </c>
      <c r="K242" s="98">
        <v>379689055</v>
      </c>
      <c r="L242" s="98">
        <v>374689055</v>
      </c>
      <c r="M242" s="90"/>
      <c r="N242" s="90"/>
      <c r="O242" s="90"/>
      <c r="P242" s="90"/>
      <c r="Q242" s="90"/>
      <c r="R242" s="90"/>
      <c r="S242" s="90"/>
      <c r="T242" s="90"/>
      <c r="U242" s="98"/>
      <c r="V242" s="98"/>
      <c r="W242" s="98"/>
      <c r="X242" s="98"/>
      <c r="Y242" s="91">
        <f t="shared" si="60"/>
        <v>500000000</v>
      </c>
      <c r="Z242" s="108">
        <f t="shared" si="60"/>
        <v>414689055</v>
      </c>
      <c r="AA242" s="91">
        <f t="shared" si="60"/>
        <v>379689055</v>
      </c>
      <c r="AB242" s="108">
        <f t="shared" si="47"/>
        <v>374689055</v>
      </c>
      <c r="AC242" s="80"/>
    </row>
    <row r="243" spans="1:29" ht="16.5" thickTop="1" thickBot="1" x14ac:dyDescent="0.3">
      <c r="A243" s="86"/>
      <c r="B243" s="86"/>
      <c r="C243" s="88"/>
      <c r="D243" s="88"/>
      <c r="E243" s="87"/>
      <c r="F243" s="87"/>
      <c r="G243" s="87"/>
      <c r="H243" s="120" t="s">
        <v>554</v>
      </c>
      <c r="I243" s="98">
        <f>668500000+931500000</f>
        <v>1600000000</v>
      </c>
      <c r="J243" s="98">
        <f>657657124+931500000</f>
        <v>1589157124</v>
      </c>
      <c r="K243" s="98">
        <f>1241650+315472725</f>
        <v>316714375</v>
      </c>
      <c r="L243" s="98">
        <f>1241650+0</f>
        <v>1241650</v>
      </c>
      <c r="M243" s="90"/>
      <c r="N243" s="90"/>
      <c r="O243" s="90"/>
      <c r="P243" s="90"/>
      <c r="Q243" s="90"/>
      <c r="R243" s="90"/>
      <c r="S243" s="90"/>
      <c r="T243" s="90"/>
      <c r="U243" s="98"/>
      <c r="V243" s="98"/>
      <c r="W243" s="98"/>
      <c r="X243" s="98"/>
      <c r="Y243" s="91">
        <f t="shared" si="60"/>
        <v>1600000000</v>
      </c>
      <c r="Z243" s="108">
        <f t="shared" si="60"/>
        <v>1589157124</v>
      </c>
      <c r="AA243" s="91">
        <f t="shared" si="60"/>
        <v>316714375</v>
      </c>
      <c r="AB243" s="108">
        <f t="shared" si="47"/>
        <v>1241650</v>
      </c>
      <c r="AC243" s="80"/>
    </row>
    <row r="244" spans="1:29" ht="16.5" thickTop="1" thickBot="1" x14ac:dyDescent="0.3">
      <c r="A244" s="86"/>
      <c r="B244" s="86"/>
      <c r="C244" s="88"/>
      <c r="D244" s="88"/>
      <c r="E244" s="87"/>
      <c r="F244" s="87"/>
      <c r="G244" s="87"/>
      <c r="H244" s="120" t="s">
        <v>493</v>
      </c>
      <c r="I244" s="98">
        <f t="shared" ref="I244:I246" si="61">668500000+931500000</f>
        <v>1600000000</v>
      </c>
      <c r="J244" s="98">
        <f t="shared" ref="J244:J246" si="62">657657124+931500000</f>
        <v>1589157124</v>
      </c>
      <c r="K244" s="98">
        <f t="shared" ref="K244:K246" si="63">1241650+315472725</f>
        <v>316714375</v>
      </c>
      <c r="L244" s="98">
        <f t="shared" ref="L244:L246" si="64">1241650+0</f>
        <v>1241650</v>
      </c>
      <c r="M244" s="90"/>
      <c r="N244" s="90"/>
      <c r="O244" s="90"/>
      <c r="P244" s="90"/>
      <c r="Q244" s="90"/>
      <c r="R244" s="90"/>
      <c r="S244" s="90"/>
      <c r="T244" s="90"/>
      <c r="U244" s="98"/>
      <c r="V244" s="98"/>
      <c r="W244" s="98"/>
      <c r="X244" s="98"/>
      <c r="Y244" s="91">
        <f t="shared" si="60"/>
        <v>1600000000</v>
      </c>
      <c r="Z244" s="108">
        <f t="shared" si="60"/>
        <v>1589157124</v>
      </c>
      <c r="AA244" s="91">
        <f t="shared" si="60"/>
        <v>316714375</v>
      </c>
      <c r="AB244" s="108">
        <f t="shared" si="47"/>
        <v>1241650</v>
      </c>
      <c r="AC244" s="80"/>
    </row>
    <row r="245" spans="1:29" ht="16.5" thickTop="1" thickBot="1" x14ac:dyDescent="0.3">
      <c r="A245" s="86"/>
      <c r="B245" s="86"/>
      <c r="C245" s="88"/>
      <c r="D245" s="88"/>
      <c r="E245" s="87"/>
      <c r="F245" s="87"/>
      <c r="G245" s="87"/>
      <c r="H245" s="120" t="s">
        <v>494</v>
      </c>
      <c r="I245" s="98">
        <f t="shared" si="61"/>
        <v>1600000000</v>
      </c>
      <c r="J245" s="98">
        <f t="shared" si="62"/>
        <v>1589157124</v>
      </c>
      <c r="K245" s="98">
        <f t="shared" si="63"/>
        <v>316714375</v>
      </c>
      <c r="L245" s="98">
        <f t="shared" si="64"/>
        <v>1241650</v>
      </c>
      <c r="M245" s="90"/>
      <c r="N245" s="90"/>
      <c r="O245" s="90"/>
      <c r="P245" s="90"/>
      <c r="Q245" s="90"/>
      <c r="R245" s="90"/>
      <c r="S245" s="90"/>
      <c r="T245" s="90"/>
      <c r="U245" s="98"/>
      <c r="V245" s="98"/>
      <c r="W245" s="98"/>
      <c r="X245" s="98"/>
      <c r="Y245" s="91">
        <f t="shared" si="60"/>
        <v>1600000000</v>
      </c>
      <c r="Z245" s="108">
        <f t="shared" si="60"/>
        <v>1589157124</v>
      </c>
      <c r="AA245" s="91">
        <f t="shared" si="60"/>
        <v>316714375</v>
      </c>
      <c r="AB245" s="108">
        <f t="shared" si="47"/>
        <v>1241650</v>
      </c>
      <c r="AC245" s="80"/>
    </row>
    <row r="246" spans="1:29" ht="16.5" thickTop="1" thickBot="1" x14ac:dyDescent="0.3">
      <c r="A246" s="86"/>
      <c r="B246" s="86"/>
      <c r="C246" s="88"/>
      <c r="D246" s="88"/>
      <c r="E246" s="87"/>
      <c r="F246" s="87"/>
      <c r="G246" s="87"/>
      <c r="H246" s="120" t="s">
        <v>495</v>
      </c>
      <c r="I246" s="98">
        <f t="shared" si="61"/>
        <v>1600000000</v>
      </c>
      <c r="J246" s="98">
        <f t="shared" si="62"/>
        <v>1589157124</v>
      </c>
      <c r="K246" s="98">
        <f t="shared" si="63"/>
        <v>316714375</v>
      </c>
      <c r="L246" s="98">
        <f t="shared" si="64"/>
        <v>1241650</v>
      </c>
      <c r="M246" s="90"/>
      <c r="N246" s="90"/>
      <c r="O246" s="90"/>
      <c r="P246" s="90"/>
      <c r="Q246" s="90"/>
      <c r="R246" s="90"/>
      <c r="S246" s="90"/>
      <c r="T246" s="90"/>
      <c r="U246" s="98"/>
      <c r="V246" s="98"/>
      <c r="W246" s="98"/>
      <c r="X246" s="98"/>
      <c r="Y246" s="91">
        <f t="shared" si="60"/>
        <v>1600000000</v>
      </c>
      <c r="Z246" s="108">
        <f t="shared" si="60"/>
        <v>1589157124</v>
      </c>
      <c r="AA246" s="91">
        <f t="shared" si="60"/>
        <v>316714375</v>
      </c>
      <c r="AB246" s="108">
        <f t="shared" si="47"/>
        <v>1241650</v>
      </c>
      <c r="AC246" s="80"/>
    </row>
    <row r="247" spans="1:29" ht="16.5" thickTop="1" thickBot="1" x14ac:dyDescent="0.3">
      <c r="A247" s="86"/>
      <c r="B247" s="86"/>
      <c r="C247" s="88"/>
      <c r="D247" s="88"/>
      <c r="E247" s="87"/>
      <c r="F247" s="87"/>
      <c r="G247" s="87"/>
      <c r="H247" s="138" t="s">
        <v>555</v>
      </c>
      <c r="I247" s="103">
        <f>+I248+I252+I256+I260+I264</f>
        <v>6450000000</v>
      </c>
      <c r="J247" s="103">
        <f t="shared" ref="J247:L247" si="65">+J248+J252+J256+J260+J264</f>
        <v>1091218625</v>
      </c>
      <c r="K247" s="103">
        <f t="shared" si="65"/>
        <v>615640023</v>
      </c>
      <c r="L247" s="103">
        <f t="shared" si="65"/>
        <v>450280693</v>
      </c>
      <c r="M247" s="90"/>
      <c r="N247" s="90"/>
      <c r="O247" s="90"/>
      <c r="P247" s="90"/>
      <c r="Q247" s="90"/>
      <c r="R247" s="90"/>
      <c r="S247" s="90"/>
      <c r="T247" s="90"/>
      <c r="U247" s="98"/>
      <c r="V247" s="98"/>
      <c r="W247" s="98"/>
      <c r="X247" s="98"/>
      <c r="Y247" s="91">
        <f t="shared" si="60"/>
        <v>6450000000</v>
      </c>
      <c r="Z247" s="108">
        <f t="shared" si="60"/>
        <v>1091218625</v>
      </c>
      <c r="AA247" s="91">
        <f t="shared" si="60"/>
        <v>615640023</v>
      </c>
      <c r="AB247" s="108">
        <f t="shared" si="47"/>
        <v>450280693</v>
      </c>
      <c r="AC247" s="80"/>
    </row>
    <row r="248" spans="1:29" ht="16.5" thickTop="1" thickBot="1" x14ac:dyDescent="0.3">
      <c r="A248" s="86"/>
      <c r="B248" s="86"/>
      <c r="C248" s="88"/>
      <c r="D248" s="88"/>
      <c r="E248" s="87"/>
      <c r="F248" s="87"/>
      <c r="G248" s="87"/>
      <c r="H248" s="120" t="s">
        <v>556</v>
      </c>
      <c r="I248" s="98">
        <v>300000000</v>
      </c>
      <c r="J248" s="98">
        <v>67400000</v>
      </c>
      <c r="K248" s="98">
        <v>42400000</v>
      </c>
      <c r="L248" s="98">
        <v>42400000</v>
      </c>
      <c r="M248" s="90"/>
      <c r="N248" s="90"/>
      <c r="O248" s="90"/>
      <c r="P248" s="90"/>
      <c r="Q248" s="90"/>
      <c r="R248" s="90"/>
      <c r="S248" s="90"/>
      <c r="T248" s="90"/>
      <c r="U248" s="98"/>
      <c r="V248" s="98"/>
      <c r="W248" s="98"/>
      <c r="X248" s="98"/>
      <c r="Y248" s="91">
        <f t="shared" si="60"/>
        <v>300000000</v>
      </c>
      <c r="Z248" s="108">
        <f t="shared" si="60"/>
        <v>67400000</v>
      </c>
      <c r="AA248" s="91">
        <f t="shared" si="60"/>
        <v>42400000</v>
      </c>
      <c r="AB248" s="108">
        <f t="shared" si="47"/>
        <v>42400000</v>
      </c>
      <c r="AC248" s="80"/>
    </row>
    <row r="249" spans="1:29" ht="16.5" thickTop="1" thickBot="1" x14ac:dyDescent="0.3">
      <c r="A249" s="86"/>
      <c r="B249" s="86"/>
      <c r="C249" s="88"/>
      <c r="D249" s="88"/>
      <c r="E249" s="87"/>
      <c r="F249" s="87"/>
      <c r="G249" s="87"/>
      <c r="H249" s="120" t="s">
        <v>493</v>
      </c>
      <c r="I249" s="98">
        <v>300000000</v>
      </c>
      <c r="J249" s="98">
        <v>67400000</v>
      </c>
      <c r="K249" s="98">
        <v>42400000</v>
      </c>
      <c r="L249" s="98">
        <v>42400000</v>
      </c>
      <c r="M249" s="90"/>
      <c r="N249" s="90"/>
      <c r="O249" s="90"/>
      <c r="P249" s="90"/>
      <c r="Q249" s="90"/>
      <c r="R249" s="90"/>
      <c r="S249" s="90"/>
      <c r="T249" s="90"/>
      <c r="U249" s="98"/>
      <c r="V249" s="98"/>
      <c r="W249" s="98"/>
      <c r="X249" s="98"/>
      <c r="Y249" s="91">
        <f t="shared" si="60"/>
        <v>300000000</v>
      </c>
      <c r="Z249" s="108">
        <f t="shared" si="60"/>
        <v>67400000</v>
      </c>
      <c r="AA249" s="91">
        <f t="shared" si="60"/>
        <v>42400000</v>
      </c>
      <c r="AB249" s="108">
        <f t="shared" si="47"/>
        <v>42400000</v>
      </c>
      <c r="AC249" s="80"/>
    </row>
    <row r="250" spans="1:29" ht="16.5" thickTop="1" thickBot="1" x14ac:dyDescent="0.3">
      <c r="A250" s="86"/>
      <c r="B250" s="86"/>
      <c r="C250" s="88"/>
      <c r="D250" s="88"/>
      <c r="E250" s="87"/>
      <c r="F250" s="87"/>
      <c r="G250" s="87"/>
      <c r="H250" s="120" t="s">
        <v>494</v>
      </c>
      <c r="I250" s="98">
        <v>300000000</v>
      </c>
      <c r="J250" s="98">
        <v>67400000</v>
      </c>
      <c r="K250" s="98">
        <v>42400000</v>
      </c>
      <c r="L250" s="98">
        <v>42400000</v>
      </c>
      <c r="M250" s="90"/>
      <c r="N250" s="90"/>
      <c r="O250" s="90"/>
      <c r="P250" s="90"/>
      <c r="Q250" s="90"/>
      <c r="R250" s="90"/>
      <c r="S250" s="90"/>
      <c r="T250" s="90"/>
      <c r="U250" s="98"/>
      <c r="V250" s="98"/>
      <c r="W250" s="98"/>
      <c r="X250" s="98"/>
      <c r="Y250" s="91">
        <f t="shared" si="60"/>
        <v>300000000</v>
      </c>
      <c r="Z250" s="108">
        <f t="shared" si="60"/>
        <v>67400000</v>
      </c>
      <c r="AA250" s="91">
        <f t="shared" si="60"/>
        <v>42400000</v>
      </c>
      <c r="AB250" s="108">
        <f t="shared" si="47"/>
        <v>42400000</v>
      </c>
      <c r="AC250" s="80"/>
    </row>
    <row r="251" spans="1:29" ht="16.5" thickTop="1" thickBot="1" x14ac:dyDescent="0.3">
      <c r="A251" s="86"/>
      <c r="B251" s="86"/>
      <c r="C251" s="88"/>
      <c r="D251" s="88"/>
      <c r="E251" s="87"/>
      <c r="F251" s="87"/>
      <c r="G251" s="87"/>
      <c r="H251" s="120" t="s">
        <v>495</v>
      </c>
      <c r="I251" s="98">
        <v>300000000</v>
      </c>
      <c r="J251" s="98">
        <v>67400000</v>
      </c>
      <c r="K251" s="98">
        <v>42400000</v>
      </c>
      <c r="L251" s="98">
        <v>42400000</v>
      </c>
      <c r="M251" s="90"/>
      <c r="N251" s="90"/>
      <c r="O251" s="90"/>
      <c r="P251" s="90"/>
      <c r="Q251" s="90"/>
      <c r="R251" s="90"/>
      <c r="S251" s="90"/>
      <c r="T251" s="90"/>
      <c r="U251" s="98"/>
      <c r="V251" s="98"/>
      <c r="W251" s="98"/>
      <c r="X251" s="98"/>
      <c r="Y251" s="91">
        <f t="shared" si="60"/>
        <v>300000000</v>
      </c>
      <c r="Z251" s="108">
        <f t="shared" si="60"/>
        <v>67400000</v>
      </c>
      <c r="AA251" s="91">
        <f t="shared" si="60"/>
        <v>42400000</v>
      </c>
      <c r="AB251" s="108">
        <f t="shared" si="47"/>
        <v>42400000</v>
      </c>
      <c r="AC251" s="80"/>
    </row>
    <row r="252" spans="1:29" ht="16.5" thickTop="1" thickBot="1" x14ac:dyDescent="0.3">
      <c r="A252" s="86"/>
      <c r="B252" s="86"/>
      <c r="C252" s="88"/>
      <c r="D252" s="88"/>
      <c r="E252" s="87"/>
      <c r="F252" s="87"/>
      <c r="G252" s="87"/>
      <c r="H252" s="120" t="s">
        <v>557</v>
      </c>
      <c r="I252" s="98">
        <v>150000000</v>
      </c>
      <c r="J252" s="98">
        <v>150000000</v>
      </c>
      <c r="K252" s="98">
        <v>45000000</v>
      </c>
      <c r="L252" s="98">
        <v>45000000</v>
      </c>
      <c r="M252" s="90"/>
      <c r="N252" s="90"/>
      <c r="O252" s="90"/>
      <c r="P252" s="90"/>
      <c r="Q252" s="90"/>
      <c r="R252" s="90"/>
      <c r="S252" s="90"/>
      <c r="T252" s="90"/>
      <c r="U252" s="98"/>
      <c r="V252" s="98"/>
      <c r="W252" s="98"/>
      <c r="X252" s="98"/>
      <c r="Y252" s="91">
        <f t="shared" si="60"/>
        <v>150000000</v>
      </c>
      <c r="Z252" s="108">
        <f t="shared" si="60"/>
        <v>150000000</v>
      </c>
      <c r="AA252" s="91">
        <f t="shared" si="60"/>
        <v>45000000</v>
      </c>
      <c r="AB252" s="108">
        <f t="shared" si="47"/>
        <v>45000000</v>
      </c>
      <c r="AC252" s="80"/>
    </row>
    <row r="253" spans="1:29" ht="16.5" thickTop="1" thickBot="1" x14ac:dyDescent="0.3">
      <c r="A253" s="86"/>
      <c r="B253" s="86"/>
      <c r="C253" s="88"/>
      <c r="D253" s="88"/>
      <c r="E253" s="87"/>
      <c r="F253" s="87"/>
      <c r="G253" s="87"/>
      <c r="H253" s="120" t="s">
        <v>493</v>
      </c>
      <c r="I253" s="98">
        <v>150000000</v>
      </c>
      <c r="J253" s="98">
        <v>150000000</v>
      </c>
      <c r="K253" s="98">
        <v>45000000</v>
      </c>
      <c r="L253" s="98">
        <v>45000000</v>
      </c>
      <c r="M253" s="90"/>
      <c r="N253" s="90"/>
      <c r="O253" s="90"/>
      <c r="P253" s="90"/>
      <c r="Q253" s="90"/>
      <c r="R253" s="90"/>
      <c r="S253" s="90"/>
      <c r="T253" s="90"/>
      <c r="U253" s="98"/>
      <c r="V253" s="98"/>
      <c r="W253" s="98"/>
      <c r="X253" s="98"/>
      <c r="Y253" s="91">
        <f t="shared" si="60"/>
        <v>150000000</v>
      </c>
      <c r="Z253" s="108">
        <f t="shared" si="60"/>
        <v>150000000</v>
      </c>
      <c r="AA253" s="91">
        <f t="shared" si="60"/>
        <v>45000000</v>
      </c>
      <c r="AB253" s="108">
        <f t="shared" si="47"/>
        <v>45000000</v>
      </c>
      <c r="AC253" s="80"/>
    </row>
    <row r="254" spans="1:29" ht="16.5" thickTop="1" thickBot="1" x14ac:dyDescent="0.3">
      <c r="A254" s="86"/>
      <c r="B254" s="86"/>
      <c r="C254" s="88"/>
      <c r="D254" s="88"/>
      <c r="E254" s="87"/>
      <c r="F254" s="87"/>
      <c r="G254" s="87"/>
      <c r="H254" s="120" t="s">
        <v>494</v>
      </c>
      <c r="I254" s="98">
        <v>150000000</v>
      </c>
      <c r="J254" s="98">
        <v>150000000</v>
      </c>
      <c r="K254" s="98">
        <v>45000000</v>
      </c>
      <c r="L254" s="98">
        <v>45000000</v>
      </c>
      <c r="M254" s="90"/>
      <c r="N254" s="90"/>
      <c r="O254" s="90"/>
      <c r="P254" s="90"/>
      <c r="Q254" s="90"/>
      <c r="R254" s="90"/>
      <c r="S254" s="90"/>
      <c r="T254" s="90"/>
      <c r="U254" s="98"/>
      <c r="V254" s="98"/>
      <c r="W254" s="98"/>
      <c r="X254" s="98"/>
      <c r="Y254" s="91">
        <f t="shared" si="60"/>
        <v>150000000</v>
      </c>
      <c r="Z254" s="108">
        <f t="shared" si="60"/>
        <v>150000000</v>
      </c>
      <c r="AA254" s="91">
        <f t="shared" si="60"/>
        <v>45000000</v>
      </c>
      <c r="AB254" s="108">
        <f t="shared" si="47"/>
        <v>45000000</v>
      </c>
      <c r="AC254" s="80"/>
    </row>
    <row r="255" spans="1:29" ht="16.5" thickTop="1" thickBot="1" x14ac:dyDescent="0.3">
      <c r="A255" s="86"/>
      <c r="B255" s="86"/>
      <c r="C255" s="88"/>
      <c r="D255" s="88"/>
      <c r="E255" s="87"/>
      <c r="F255" s="87"/>
      <c r="G255" s="87"/>
      <c r="H255" s="120" t="s">
        <v>495</v>
      </c>
      <c r="I255" s="98">
        <v>150000000</v>
      </c>
      <c r="J255" s="98">
        <v>150000000</v>
      </c>
      <c r="K255" s="98">
        <v>45000000</v>
      </c>
      <c r="L255" s="98">
        <v>45000000</v>
      </c>
      <c r="M255" s="90"/>
      <c r="N255" s="90"/>
      <c r="O255" s="90"/>
      <c r="P255" s="90"/>
      <c r="Q255" s="90"/>
      <c r="R255" s="90"/>
      <c r="S255" s="90"/>
      <c r="T255" s="90"/>
      <c r="U255" s="98"/>
      <c r="V255" s="98"/>
      <c r="W255" s="98"/>
      <c r="X255" s="98"/>
      <c r="Y255" s="91">
        <f t="shared" si="60"/>
        <v>150000000</v>
      </c>
      <c r="Z255" s="108">
        <f t="shared" si="60"/>
        <v>150000000</v>
      </c>
      <c r="AA255" s="91">
        <f t="shared" si="60"/>
        <v>45000000</v>
      </c>
      <c r="AB255" s="108">
        <f t="shared" si="47"/>
        <v>45000000</v>
      </c>
      <c r="AC255" s="80"/>
    </row>
    <row r="256" spans="1:29" ht="16.5" thickTop="1" thickBot="1" x14ac:dyDescent="0.3">
      <c r="A256" s="86"/>
      <c r="B256" s="86"/>
      <c r="C256" s="88"/>
      <c r="D256" s="88"/>
      <c r="E256" s="87"/>
      <c r="F256" s="87"/>
      <c r="G256" s="87"/>
      <c r="H256" s="120" t="s">
        <v>558</v>
      </c>
      <c r="I256" s="98">
        <v>100000000</v>
      </c>
      <c r="J256" s="98">
        <v>5856500</v>
      </c>
      <c r="K256" s="98">
        <v>5856500</v>
      </c>
      <c r="L256" s="98">
        <v>2372500</v>
      </c>
      <c r="M256" s="90"/>
      <c r="N256" s="90"/>
      <c r="O256" s="90"/>
      <c r="P256" s="90"/>
      <c r="Q256" s="90"/>
      <c r="R256" s="90"/>
      <c r="S256" s="90"/>
      <c r="T256" s="90"/>
      <c r="U256" s="98"/>
      <c r="V256" s="98"/>
      <c r="W256" s="98"/>
      <c r="X256" s="98"/>
      <c r="Y256" s="91">
        <f t="shared" si="60"/>
        <v>100000000</v>
      </c>
      <c r="Z256" s="108">
        <f t="shared" si="60"/>
        <v>5856500</v>
      </c>
      <c r="AA256" s="91">
        <f t="shared" si="60"/>
        <v>5856500</v>
      </c>
      <c r="AB256" s="108">
        <f t="shared" si="47"/>
        <v>2372500</v>
      </c>
      <c r="AC256" s="80"/>
    </row>
    <row r="257" spans="1:29" ht="16.5" thickTop="1" thickBot="1" x14ac:dyDescent="0.3">
      <c r="A257" s="86"/>
      <c r="B257" s="86"/>
      <c r="C257" s="88"/>
      <c r="D257" s="88"/>
      <c r="E257" s="87"/>
      <c r="F257" s="87"/>
      <c r="G257" s="87"/>
      <c r="H257" s="120" t="s">
        <v>493</v>
      </c>
      <c r="I257" s="98">
        <v>100000000</v>
      </c>
      <c r="J257" s="98">
        <v>5856500</v>
      </c>
      <c r="K257" s="98">
        <v>5856500</v>
      </c>
      <c r="L257" s="98">
        <v>2372500</v>
      </c>
      <c r="M257" s="90"/>
      <c r="N257" s="90"/>
      <c r="O257" s="90"/>
      <c r="P257" s="90"/>
      <c r="Q257" s="90"/>
      <c r="R257" s="90"/>
      <c r="S257" s="90"/>
      <c r="T257" s="90"/>
      <c r="U257" s="98"/>
      <c r="V257" s="98"/>
      <c r="W257" s="98"/>
      <c r="X257" s="98"/>
      <c r="Y257" s="91">
        <f t="shared" si="60"/>
        <v>100000000</v>
      </c>
      <c r="Z257" s="108">
        <f t="shared" si="60"/>
        <v>5856500</v>
      </c>
      <c r="AA257" s="91">
        <f t="shared" si="60"/>
        <v>5856500</v>
      </c>
      <c r="AB257" s="108">
        <f t="shared" si="47"/>
        <v>2372500</v>
      </c>
      <c r="AC257" s="80"/>
    </row>
    <row r="258" spans="1:29" ht="16.5" thickTop="1" thickBot="1" x14ac:dyDescent="0.3">
      <c r="A258" s="86"/>
      <c r="B258" s="86"/>
      <c r="C258" s="88"/>
      <c r="D258" s="88"/>
      <c r="E258" s="87"/>
      <c r="F258" s="87"/>
      <c r="G258" s="87"/>
      <c r="H258" s="120" t="s">
        <v>494</v>
      </c>
      <c r="I258" s="98">
        <v>100000000</v>
      </c>
      <c r="J258" s="98">
        <v>5856500</v>
      </c>
      <c r="K258" s="98">
        <v>5856500</v>
      </c>
      <c r="L258" s="98">
        <v>2372500</v>
      </c>
      <c r="M258" s="90"/>
      <c r="N258" s="90"/>
      <c r="O258" s="90"/>
      <c r="P258" s="90"/>
      <c r="Q258" s="90"/>
      <c r="R258" s="90"/>
      <c r="S258" s="90"/>
      <c r="T258" s="90"/>
      <c r="U258" s="98"/>
      <c r="V258" s="98"/>
      <c r="W258" s="98"/>
      <c r="X258" s="98"/>
      <c r="Y258" s="91">
        <f t="shared" si="60"/>
        <v>100000000</v>
      </c>
      <c r="Z258" s="108">
        <f t="shared" si="60"/>
        <v>5856500</v>
      </c>
      <c r="AA258" s="91">
        <f t="shared" si="60"/>
        <v>5856500</v>
      </c>
      <c r="AB258" s="108">
        <f t="shared" si="47"/>
        <v>2372500</v>
      </c>
      <c r="AC258" s="80"/>
    </row>
    <row r="259" spans="1:29" ht="16.5" thickTop="1" thickBot="1" x14ac:dyDescent="0.3">
      <c r="A259" s="86"/>
      <c r="B259" s="86"/>
      <c r="C259" s="88"/>
      <c r="D259" s="88"/>
      <c r="E259" s="87"/>
      <c r="F259" s="87"/>
      <c r="G259" s="87"/>
      <c r="H259" s="120" t="s">
        <v>495</v>
      </c>
      <c r="I259" s="98">
        <v>100000000</v>
      </c>
      <c r="J259" s="98">
        <v>5856500</v>
      </c>
      <c r="K259" s="98">
        <v>5856500</v>
      </c>
      <c r="L259" s="98">
        <v>2372500</v>
      </c>
      <c r="M259" s="90"/>
      <c r="N259" s="90"/>
      <c r="O259" s="90"/>
      <c r="P259" s="90"/>
      <c r="Q259" s="90"/>
      <c r="R259" s="90"/>
      <c r="S259" s="90"/>
      <c r="T259" s="90"/>
      <c r="U259" s="98"/>
      <c r="V259" s="98"/>
      <c r="W259" s="98"/>
      <c r="X259" s="98"/>
      <c r="Y259" s="91">
        <f t="shared" si="60"/>
        <v>100000000</v>
      </c>
      <c r="Z259" s="108">
        <f t="shared" si="60"/>
        <v>5856500</v>
      </c>
      <c r="AA259" s="91">
        <f t="shared" si="60"/>
        <v>5856500</v>
      </c>
      <c r="AB259" s="108">
        <f t="shared" si="47"/>
        <v>2372500</v>
      </c>
      <c r="AC259" s="80"/>
    </row>
    <row r="260" spans="1:29" ht="16.5" thickTop="1" thickBot="1" x14ac:dyDescent="0.3">
      <c r="A260" s="86"/>
      <c r="B260" s="86"/>
      <c r="C260" s="88"/>
      <c r="D260" s="88"/>
      <c r="E260" s="87"/>
      <c r="F260" s="87"/>
      <c r="G260" s="87"/>
      <c r="H260" s="120" t="s">
        <v>559</v>
      </c>
      <c r="I260" s="98">
        <v>500000000</v>
      </c>
      <c r="J260" s="98">
        <v>141871160</v>
      </c>
      <c r="K260" s="98">
        <v>90251000</v>
      </c>
      <c r="L260" s="98">
        <v>60251000</v>
      </c>
      <c r="M260" s="90"/>
      <c r="N260" s="90"/>
      <c r="O260" s="90"/>
      <c r="P260" s="90"/>
      <c r="Q260" s="90"/>
      <c r="R260" s="90"/>
      <c r="S260" s="90"/>
      <c r="T260" s="90"/>
      <c r="U260" s="98"/>
      <c r="V260" s="98"/>
      <c r="W260" s="98"/>
      <c r="X260" s="98"/>
      <c r="Y260" s="91">
        <f t="shared" si="60"/>
        <v>500000000</v>
      </c>
      <c r="Z260" s="108">
        <f t="shared" si="60"/>
        <v>141871160</v>
      </c>
      <c r="AA260" s="91">
        <f t="shared" si="60"/>
        <v>90251000</v>
      </c>
      <c r="AB260" s="108">
        <f t="shared" si="47"/>
        <v>60251000</v>
      </c>
      <c r="AC260" s="80"/>
    </row>
    <row r="261" spans="1:29" ht="16.5" thickTop="1" thickBot="1" x14ac:dyDescent="0.3">
      <c r="A261" s="86"/>
      <c r="B261" s="86"/>
      <c r="C261" s="88"/>
      <c r="D261" s="88"/>
      <c r="E261" s="87"/>
      <c r="F261" s="87"/>
      <c r="G261" s="87"/>
      <c r="H261" s="120" t="s">
        <v>493</v>
      </c>
      <c r="I261" s="98">
        <v>500000000</v>
      </c>
      <c r="J261" s="98">
        <v>141871160</v>
      </c>
      <c r="K261" s="98">
        <v>90251000</v>
      </c>
      <c r="L261" s="98">
        <v>60251000</v>
      </c>
      <c r="M261" s="90"/>
      <c r="N261" s="90"/>
      <c r="O261" s="90"/>
      <c r="P261" s="90"/>
      <c r="Q261" s="90"/>
      <c r="R261" s="90"/>
      <c r="S261" s="90"/>
      <c r="T261" s="90"/>
      <c r="U261" s="98"/>
      <c r="V261" s="98"/>
      <c r="W261" s="98"/>
      <c r="X261" s="98"/>
      <c r="Y261" s="91">
        <f t="shared" si="60"/>
        <v>500000000</v>
      </c>
      <c r="Z261" s="108">
        <f t="shared" si="60"/>
        <v>141871160</v>
      </c>
      <c r="AA261" s="91">
        <f t="shared" si="60"/>
        <v>90251000</v>
      </c>
      <c r="AB261" s="108">
        <f t="shared" si="47"/>
        <v>60251000</v>
      </c>
      <c r="AC261" s="80"/>
    </row>
    <row r="262" spans="1:29" ht="16.5" thickTop="1" thickBot="1" x14ac:dyDescent="0.3">
      <c r="A262" s="86"/>
      <c r="B262" s="86"/>
      <c r="C262" s="88"/>
      <c r="D262" s="88"/>
      <c r="E262" s="87"/>
      <c r="F262" s="87"/>
      <c r="G262" s="87"/>
      <c r="H262" s="120" t="s">
        <v>494</v>
      </c>
      <c r="I262" s="98">
        <v>500000000</v>
      </c>
      <c r="J262" s="98">
        <v>141871160</v>
      </c>
      <c r="K262" s="98">
        <v>90251000</v>
      </c>
      <c r="L262" s="98">
        <v>60251000</v>
      </c>
      <c r="M262" s="90"/>
      <c r="N262" s="90"/>
      <c r="O262" s="90"/>
      <c r="P262" s="90"/>
      <c r="Q262" s="90"/>
      <c r="R262" s="90"/>
      <c r="S262" s="90"/>
      <c r="T262" s="90"/>
      <c r="U262" s="98"/>
      <c r="V262" s="98"/>
      <c r="W262" s="98"/>
      <c r="X262" s="98"/>
      <c r="Y262" s="91">
        <f t="shared" si="60"/>
        <v>500000000</v>
      </c>
      <c r="Z262" s="108">
        <f t="shared" si="60"/>
        <v>141871160</v>
      </c>
      <c r="AA262" s="91">
        <f t="shared" si="60"/>
        <v>90251000</v>
      </c>
      <c r="AB262" s="108">
        <f t="shared" si="47"/>
        <v>60251000</v>
      </c>
      <c r="AC262" s="80"/>
    </row>
    <row r="263" spans="1:29" ht="16.5" thickTop="1" thickBot="1" x14ac:dyDescent="0.3">
      <c r="A263" s="86"/>
      <c r="B263" s="86"/>
      <c r="C263" s="88"/>
      <c r="D263" s="88"/>
      <c r="E263" s="87"/>
      <c r="F263" s="87"/>
      <c r="G263" s="87"/>
      <c r="H263" s="120" t="s">
        <v>495</v>
      </c>
      <c r="I263" s="98">
        <v>500000000</v>
      </c>
      <c r="J263" s="98">
        <v>141871160</v>
      </c>
      <c r="K263" s="98">
        <v>90251000</v>
      </c>
      <c r="L263" s="98">
        <v>60251000</v>
      </c>
      <c r="M263" s="90"/>
      <c r="N263" s="90"/>
      <c r="O263" s="90"/>
      <c r="P263" s="90"/>
      <c r="Q263" s="90"/>
      <c r="R263" s="90"/>
      <c r="S263" s="90"/>
      <c r="T263" s="90"/>
      <c r="U263" s="98"/>
      <c r="V263" s="98"/>
      <c r="W263" s="98"/>
      <c r="X263" s="98"/>
      <c r="Y263" s="91">
        <f t="shared" si="60"/>
        <v>500000000</v>
      </c>
      <c r="Z263" s="108">
        <f t="shared" si="60"/>
        <v>141871160</v>
      </c>
      <c r="AA263" s="91">
        <f t="shared" si="60"/>
        <v>90251000</v>
      </c>
      <c r="AB263" s="108">
        <f t="shared" si="47"/>
        <v>60251000</v>
      </c>
      <c r="AC263" s="80"/>
    </row>
    <row r="264" spans="1:29" ht="16.5" thickTop="1" thickBot="1" x14ac:dyDescent="0.3">
      <c r="A264" s="86"/>
      <c r="B264" s="86"/>
      <c r="C264" s="88"/>
      <c r="D264" s="88"/>
      <c r="E264" s="87"/>
      <c r="F264" s="87"/>
      <c r="G264" s="87"/>
      <c r="H264" s="120" t="s">
        <v>560</v>
      </c>
      <c r="I264" s="98">
        <f>1224635237+223593763+3951771000</f>
        <v>5400000000</v>
      </c>
      <c r="J264" s="98">
        <f>726090965+0+0</f>
        <v>726090965</v>
      </c>
      <c r="K264" s="98">
        <f>432132523+0+0</f>
        <v>432132523</v>
      </c>
      <c r="L264" s="98">
        <f>300257193+0+0</f>
        <v>300257193</v>
      </c>
      <c r="M264" s="90"/>
      <c r="N264" s="90"/>
      <c r="O264" s="90"/>
      <c r="P264" s="90"/>
      <c r="Q264" s="90"/>
      <c r="R264" s="90"/>
      <c r="S264" s="90"/>
      <c r="T264" s="90"/>
      <c r="U264" s="98"/>
      <c r="V264" s="98"/>
      <c r="W264" s="98"/>
      <c r="X264" s="98"/>
      <c r="Y264" s="91">
        <f t="shared" si="60"/>
        <v>5400000000</v>
      </c>
      <c r="Z264" s="108">
        <f t="shared" si="60"/>
        <v>726090965</v>
      </c>
      <c r="AA264" s="91">
        <f t="shared" si="60"/>
        <v>432132523</v>
      </c>
      <c r="AB264" s="108">
        <f t="shared" si="47"/>
        <v>300257193</v>
      </c>
      <c r="AC264" s="80"/>
    </row>
    <row r="265" spans="1:29" ht="16.5" thickTop="1" thickBot="1" x14ac:dyDescent="0.3">
      <c r="A265" s="86"/>
      <c r="B265" s="86"/>
      <c r="C265" s="88"/>
      <c r="D265" s="88"/>
      <c r="E265" s="87"/>
      <c r="F265" s="87"/>
      <c r="G265" s="87"/>
      <c r="H265" s="120" t="s">
        <v>493</v>
      </c>
      <c r="I265" s="98">
        <f t="shared" ref="I265:I267" si="66">1224635237+223593763+3951771000</f>
        <v>5400000000</v>
      </c>
      <c r="J265" s="98">
        <f t="shared" ref="J265:J267" si="67">726090965+0+0</f>
        <v>726090965</v>
      </c>
      <c r="K265" s="98">
        <f t="shared" ref="K265:K267" si="68">432132523+0+0</f>
        <v>432132523</v>
      </c>
      <c r="L265" s="98">
        <f t="shared" ref="L265:L267" si="69">300257193+0+0</f>
        <v>300257193</v>
      </c>
      <c r="M265" s="90"/>
      <c r="N265" s="90"/>
      <c r="O265" s="90"/>
      <c r="P265" s="90"/>
      <c r="Q265" s="90"/>
      <c r="R265" s="90"/>
      <c r="S265" s="90"/>
      <c r="T265" s="90"/>
      <c r="U265" s="98"/>
      <c r="V265" s="98"/>
      <c r="W265" s="98"/>
      <c r="X265" s="98"/>
      <c r="Y265" s="91">
        <f t="shared" si="60"/>
        <v>5400000000</v>
      </c>
      <c r="Z265" s="108">
        <f t="shared" si="60"/>
        <v>726090965</v>
      </c>
      <c r="AA265" s="91">
        <f t="shared" si="60"/>
        <v>432132523</v>
      </c>
      <c r="AB265" s="108">
        <f t="shared" si="47"/>
        <v>300257193</v>
      </c>
      <c r="AC265" s="80"/>
    </row>
    <row r="266" spans="1:29" ht="16.5" thickTop="1" thickBot="1" x14ac:dyDescent="0.3">
      <c r="A266" s="86"/>
      <c r="B266" s="86"/>
      <c r="C266" s="88"/>
      <c r="D266" s="88"/>
      <c r="E266" s="87"/>
      <c r="F266" s="87"/>
      <c r="G266" s="87"/>
      <c r="H266" s="120" t="s">
        <v>494</v>
      </c>
      <c r="I266" s="98">
        <f t="shared" si="66"/>
        <v>5400000000</v>
      </c>
      <c r="J266" s="98">
        <f t="shared" si="67"/>
        <v>726090965</v>
      </c>
      <c r="K266" s="98">
        <f t="shared" si="68"/>
        <v>432132523</v>
      </c>
      <c r="L266" s="98">
        <f t="shared" si="69"/>
        <v>300257193</v>
      </c>
      <c r="M266" s="90"/>
      <c r="N266" s="90"/>
      <c r="O266" s="90"/>
      <c r="P266" s="90"/>
      <c r="Q266" s="90"/>
      <c r="R266" s="90"/>
      <c r="S266" s="90"/>
      <c r="T266" s="90"/>
      <c r="U266" s="98"/>
      <c r="V266" s="98"/>
      <c r="W266" s="98"/>
      <c r="X266" s="98"/>
      <c r="Y266" s="91">
        <f t="shared" si="60"/>
        <v>5400000000</v>
      </c>
      <c r="Z266" s="108">
        <f t="shared" si="60"/>
        <v>726090965</v>
      </c>
      <c r="AA266" s="91">
        <f t="shared" si="60"/>
        <v>432132523</v>
      </c>
      <c r="AB266" s="108">
        <f t="shared" si="47"/>
        <v>300257193</v>
      </c>
      <c r="AC266" s="80"/>
    </row>
    <row r="267" spans="1:29" ht="16.5" thickTop="1" thickBot="1" x14ac:dyDescent="0.3">
      <c r="A267" s="86"/>
      <c r="B267" s="86"/>
      <c r="C267" s="88"/>
      <c r="D267" s="88"/>
      <c r="E267" s="87"/>
      <c r="F267" s="87"/>
      <c r="G267" s="87"/>
      <c r="H267" s="120" t="s">
        <v>495</v>
      </c>
      <c r="I267" s="98">
        <f t="shared" si="66"/>
        <v>5400000000</v>
      </c>
      <c r="J267" s="98">
        <f t="shared" si="67"/>
        <v>726090965</v>
      </c>
      <c r="K267" s="98">
        <f t="shared" si="68"/>
        <v>432132523</v>
      </c>
      <c r="L267" s="98">
        <f t="shared" si="69"/>
        <v>300257193</v>
      </c>
      <c r="M267" s="90"/>
      <c r="N267" s="90"/>
      <c r="O267" s="90"/>
      <c r="P267" s="90"/>
      <c r="Q267" s="90"/>
      <c r="R267" s="90"/>
      <c r="S267" s="90"/>
      <c r="T267" s="90"/>
      <c r="U267" s="98"/>
      <c r="V267" s="98"/>
      <c r="W267" s="98"/>
      <c r="X267" s="98"/>
      <c r="Y267" s="91">
        <f t="shared" si="60"/>
        <v>5400000000</v>
      </c>
      <c r="Z267" s="108">
        <f t="shared" si="60"/>
        <v>726090965</v>
      </c>
      <c r="AA267" s="91">
        <f t="shared" si="60"/>
        <v>432132523</v>
      </c>
      <c r="AB267" s="108">
        <f t="shared" si="47"/>
        <v>300257193</v>
      </c>
      <c r="AC267" s="80"/>
    </row>
    <row r="268" spans="1:29" ht="16.5" thickTop="1" thickBot="1" x14ac:dyDescent="0.3">
      <c r="A268" s="86"/>
      <c r="B268" s="86"/>
      <c r="C268" s="88"/>
      <c r="D268" s="88"/>
      <c r="E268" s="87"/>
      <c r="F268" s="87"/>
      <c r="G268" s="87"/>
      <c r="H268" s="138" t="s">
        <v>561</v>
      </c>
      <c r="I268" s="103">
        <f>+I269+I273+I277</f>
        <v>450000000</v>
      </c>
      <c r="J268" s="103">
        <f t="shared" ref="J268:L268" si="70">+J269+J273+J277</f>
        <v>208012340</v>
      </c>
      <c r="K268" s="103">
        <f t="shared" si="70"/>
        <v>118012340</v>
      </c>
      <c r="L268" s="103">
        <f t="shared" si="70"/>
        <v>113064340</v>
      </c>
      <c r="M268" s="90"/>
      <c r="N268" s="90"/>
      <c r="O268" s="90"/>
      <c r="P268" s="90"/>
      <c r="Q268" s="90"/>
      <c r="R268" s="90"/>
      <c r="S268" s="90"/>
      <c r="T268" s="90"/>
      <c r="U268" s="98"/>
      <c r="V268" s="98"/>
      <c r="W268" s="98"/>
      <c r="X268" s="98"/>
      <c r="Y268" s="91">
        <f t="shared" si="60"/>
        <v>450000000</v>
      </c>
      <c r="Z268" s="108">
        <f t="shared" si="60"/>
        <v>208012340</v>
      </c>
      <c r="AA268" s="91">
        <f t="shared" si="60"/>
        <v>118012340</v>
      </c>
      <c r="AB268" s="108">
        <f t="shared" si="47"/>
        <v>113064340</v>
      </c>
      <c r="AC268" s="80"/>
    </row>
    <row r="269" spans="1:29" ht="16.5" thickTop="1" thickBot="1" x14ac:dyDescent="0.3">
      <c r="A269" s="86"/>
      <c r="B269" s="86"/>
      <c r="C269" s="88"/>
      <c r="D269" s="88"/>
      <c r="E269" s="87"/>
      <c r="F269" s="87"/>
      <c r="G269" s="87"/>
      <c r="H269" s="120" t="s">
        <v>562</v>
      </c>
      <c r="I269" s="98">
        <v>100000000</v>
      </c>
      <c r="J269" s="98">
        <v>66185000</v>
      </c>
      <c r="K269" s="98">
        <v>66185000</v>
      </c>
      <c r="L269" s="98">
        <v>61237000</v>
      </c>
      <c r="M269" s="90"/>
      <c r="N269" s="90"/>
      <c r="O269" s="90"/>
      <c r="P269" s="90"/>
      <c r="Q269" s="90"/>
      <c r="R269" s="90"/>
      <c r="S269" s="90"/>
      <c r="T269" s="90"/>
      <c r="U269" s="98"/>
      <c r="V269" s="98"/>
      <c r="W269" s="98"/>
      <c r="X269" s="98"/>
      <c r="Y269" s="91">
        <f t="shared" si="60"/>
        <v>100000000</v>
      </c>
      <c r="Z269" s="108">
        <f t="shared" si="60"/>
        <v>66185000</v>
      </c>
      <c r="AA269" s="91">
        <f t="shared" si="60"/>
        <v>66185000</v>
      </c>
      <c r="AB269" s="108">
        <f t="shared" si="47"/>
        <v>61237000</v>
      </c>
      <c r="AC269" s="80"/>
    </row>
    <row r="270" spans="1:29" ht="16.5" thickTop="1" thickBot="1" x14ac:dyDescent="0.3">
      <c r="A270" s="86"/>
      <c r="B270" s="86"/>
      <c r="C270" s="88"/>
      <c r="D270" s="88"/>
      <c r="E270" s="87"/>
      <c r="F270" s="87"/>
      <c r="G270" s="87"/>
      <c r="H270" s="120" t="s">
        <v>493</v>
      </c>
      <c r="I270" s="98">
        <v>100000000</v>
      </c>
      <c r="J270" s="98">
        <v>66185000</v>
      </c>
      <c r="K270" s="98">
        <v>66185000</v>
      </c>
      <c r="L270" s="98">
        <v>61237000</v>
      </c>
      <c r="M270" s="90"/>
      <c r="N270" s="90"/>
      <c r="O270" s="90"/>
      <c r="P270" s="90"/>
      <c r="Q270" s="90"/>
      <c r="R270" s="90"/>
      <c r="S270" s="90"/>
      <c r="T270" s="90"/>
      <c r="U270" s="98"/>
      <c r="V270" s="98"/>
      <c r="W270" s="98"/>
      <c r="X270" s="98"/>
      <c r="Y270" s="91">
        <f t="shared" si="60"/>
        <v>100000000</v>
      </c>
      <c r="Z270" s="108">
        <f t="shared" si="60"/>
        <v>66185000</v>
      </c>
      <c r="AA270" s="91">
        <f t="shared" si="60"/>
        <v>66185000</v>
      </c>
      <c r="AB270" s="108">
        <f t="shared" si="47"/>
        <v>61237000</v>
      </c>
      <c r="AC270" s="80"/>
    </row>
    <row r="271" spans="1:29" ht="16.5" thickTop="1" thickBot="1" x14ac:dyDescent="0.3">
      <c r="A271" s="86"/>
      <c r="B271" s="86"/>
      <c r="C271" s="88"/>
      <c r="D271" s="88"/>
      <c r="E271" s="87"/>
      <c r="F271" s="87"/>
      <c r="G271" s="87"/>
      <c r="H271" s="120" t="s">
        <v>494</v>
      </c>
      <c r="I271" s="98">
        <v>100000000</v>
      </c>
      <c r="J271" s="98">
        <v>66185000</v>
      </c>
      <c r="K271" s="98">
        <v>66185000</v>
      </c>
      <c r="L271" s="98">
        <v>61237000</v>
      </c>
      <c r="M271" s="90"/>
      <c r="N271" s="90"/>
      <c r="O271" s="90"/>
      <c r="P271" s="90"/>
      <c r="Q271" s="90"/>
      <c r="R271" s="90"/>
      <c r="S271" s="90"/>
      <c r="T271" s="90"/>
      <c r="U271" s="98"/>
      <c r="V271" s="98"/>
      <c r="W271" s="98"/>
      <c r="X271" s="98"/>
      <c r="Y271" s="91">
        <f t="shared" si="60"/>
        <v>100000000</v>
      </c>
      <c r="Z271" s="108">
        <f t="shared" si="60"/>
        <v>66185000</v>
      </c>
      <c r="AA271" s="91">
        <f t="shared" si="60"/>
        <v>66185000</v>
      </c>
      <c r="AB271" s="108">
        <f t="shared" si="47"/>
        <v>61237000</v>
      </c>
      <c r="AC271" s="80"/>
    </row>
    <row r="272" spans="1:29" ht="16.5" thickTop="1" thickBot="1" x14ac:dyDescent="0.3">
      <c r="A272" s="86"/>
      <c r="B272" s="86"/>
      <c r="C272" s="88"/>
      <c r="D272" s="88"/>
      <c r="E272" s="87"/>
      <c r="F272" s="87"/>
      <c r="G272" s="87"/>
      <c r="H272" s="120" t="s">
        <v>495</v>
      </c>
      <c r="I272" s="98">
        <v>100000000</v>
      </c>
      <c r="J272" s="98">
        <v>66185000</v>
      </c>
      <c r="K272" s="98">
        <v>66185000</v>
      </c>
      <c r="L272" s="98">
        <v>61237000</v>
      </c>
      <c r="M272" s="90"/>
      <c r="N272" s="90"/>
      <c r="O272" s="90"/>
      <c r="P272" s="90"/>
      <c r="Q272" s="90"/>
      <c r="R272" s="90"/>
      <c r="S272" s="90"/>
      <c r="T272" s="90"/>
      <c r="U272" s="98"/>
      <c r="V272" s="98"/>
      <c r="W272" s="98"/>
      <c r="X272" s="98"/>
      <c r="Y272" s="91">
        <f t="shared" si="60"/>
        <v>100000000</v>
      </c>
      <c r="Z272" s="108">
        <f t="shared" si="60"/>
        <v>66185000</v>
      </c>
      <c r="AA272" s="91">
        <f t="shared" si="60"/>
        <v>66185000</v>
      </c>
      <c r="AB272" s="108">
        <f t="shared" si="47"/>
        <v>61237000</v>
      </c>
      <c r="AC272" s="80"/>
    </row>
    <row r="273" spans="1:29" ht="16.5" thickTop="1" thickBot="1" x14ac:dyDescent="0.3">
      <c r="A273" s="86"/>
      <c r="B273" s="86"/>
      <c r="C273" s="88"/>
      <c r="D273" s="88"/>
      <c r="E273" s="87"/>
      <c r="F273" s="87"/>
      <c r="G273" s="87"/>
      <c r="H273" s="120" t="s">
        <v>563</v>
      </c>
      <c r="I273" s="98">
        <v>200000000</v>
      </c>
      <c r="J273" s="98">
        <v>70000000</v>
      </c>
      <c r="K273" s="98">
        <v>50000000</v>
      </c>
      <c r="L273" s="98">
        <v>50000000</v>
      </c>
      <c r="M273" s="90"/>
      <c r="N273" s="90"/>
      <c r="O273" s="90"/>
      <c r="P273" s="90"/>
      <c r="Q273" s="90"/>
      <c r="R273" s="90"/>
      <c r="S273" s="90"/>
      <c r="T273" s="90"/>
      <c r="U273" s="98"/>
      <c r="V273" s="98"/>
      <c r="W273" s="98"/>
      <c r="X273" s="98"/>
      <c r="Y273" s="91">
        <f t="shared" si="60"/>
        <v>200000000</v>
      </c>
      <c r="Z273" s="108">
        <f t="shared" si="60"/>
        <v>70000000</v>
      </c>
      <c r="AA273" s="91">
        <f t="shared" si="60"/>
        <v>50000000</v>
      </c>
      <c r="AB273" s="108">
        <f t="shared" si="47"/>
        <v>50000000</v>
      </c>
      <c r="AC273" s="80"/>
    </row>
    <row r="274" spans="1:29" ht="16.5" thickTop="1" thickBot="1" x14ac:dyDescent="0.3">
      <c r="A274" s="86"/>
      <c r="B274" s="86"/>
      <c r="C274" s="88"/>
      <c r="D274" s="88"/>
      <c r="E274" s="87"/>
      <c r="F274" s="87"/>
      <c r="G274" s="87"/>
      <c r="H274" s="120" t="s">
        <v>493</v>
      </c>
      <c r="I274" s="98">
        <v>200000000</v>
      </c>
      <c r="J274" s="98">
        <v>70000000</v>
      </c>
      <c r="K274" s="98">
        <v>50000000</v>
      </c>
      <c r="L274" s="98">
        <v>50000000</v>
      </c>
      <c r="M274" s="90"/>
      <c r="N274" s="90"/>
      <c r="O274" s="90"/>
      <c r="P274" s="90"/>
      <c r="Q274" s="90"/>
      <c r="R274" s="90"/>
      <c r="S274" s="90"/>
      <c r="T274" s="90"/>
      <c r="U274" s="98"/>
      <c r="V274" s="98"/>
      <c r="W274" s="98"/>
      <c r="X274" s="98"/>
      <c r="Y274" s="91">
        <f t="shared" si="60"/>
        <v>200000000</v>
      </c>
      <c r="Z274" s="108">
        <f t="shared" si="60"/>
        <v>70000000</v>
      </c>
      <c r="AA274" s="91">
        <f t="shared" si="60"/>
        <v>50000000</v>
      </c>
      <c r="AB274" s="108">
        <f t="shared" si="47"/>
        <v>50000000</v>
      </c>
      <c r="AC274" s="80"/>
    </row>
    <row r="275" spans="1:29" ht="16.5" thickTop="1" thickBot="1" x14ac:dyDescent="0.3">
      <c r="A275" s="86"/>
      <c r="B275" s="86"/>
      <c r="C275" s="88"/>
      <c r="D275" s="88"/>
      <c r="E275" s="87"/>
      <c r="F275" s="87"/>
      <c r="G275" s="87"/>
      <c r="H275" s="120" t="s">
        <v>494</v>
      </c>
      <c r="I275" s="98">
        <v>200000000</v>
      </c>
      <c r="J275" s="98">
        <v>70000000</v>
      </c>
      <c r="K275" s="98">
        <v>50000000</v>
      </c>
      <c r="L275" s="98">
        <v>50000000</v>
      </c>
      <c r="M275" s="90"/>
      <c r="N275" s="90"/>
      <c r="O275" s="90"/>
      <c r="P275" s="90"/>
      <c r="Q275" s="90"/>
      <c r="R275" s="90"/>
      <c r="S275" s="90"/>
      <c r="T275" s="90"/>
      <c r="U275" s="98"/>
      <c r="V275" s="98"/>
      <c r="W275" s="98"/>
      <c r="X275" s="98"/>
      <c r="Y275" s="91">
        <f t="shared" si="60"/>
        <v>200000000</v>
      </c>
      <c r="Z275" s="108">
        <f t="shared" si="60"/>
        <v>70000000</v>
      </c>
      <c r="AA275" s="91">
        <f t="shared" si="60"/>
        <v>50000000</v>
      </c>
      <c r="AB275" s="108">
        <f t="shared" si="47"/>
        <v>50000000</v>
      </c>
      <c r="AC275" s="80"/>
    </row>
    <row r="276" spans="1:29" ht="16.5" thickTop="1" thickBot="1" x14ac:dyDescent="0.3">
      <c r="A276" s="86"/>
      <c r="B276" s="86"/>
      <c r="C276" s="88"/>
      <c r="D276" s="88"/>
      <c r="E276" s="87"/>
      <c r="F276" s="87"/>
      <c r="G276" s="87"/>
      <c r="H276" s="120" t="s">
        <v>495</v>
      </c>
      <c r="I276" s="98">
        <v>200000000</v>
      </c>
      <c r="J276" s="98">
        <v>70000000</v>
      </c>
      <c r="K276" s="98">
        <v>50000000</v>
      </c>
      <c r="L276" s="98">
        <v>50000000</v>
      </c>
      <c r="M276" s="90"/>
      <c r="N276" s="90"/>
      <c r="O276" s="90"/>
      <c r="P276" s="90"/>
      <c r="Q276" s="90"/>
      <c r="R276" s="90"/>
      <c r="S276" s="90"/>
      <c r="T276" s="90"/>
      <c r="U276" s="98"/>
      <c r="V276" s="98"/>
      <c r="W276" s="98"/>
      <c r="X276" s="98"/>
      <c r="Y276" s="91">
        <f t="shared" si="60"/>
        <v>200000000</v>
      </c>
      <c r="Z276" s="108">
        <f t="shared" si="60"/>
        <v>70000000</v>
      </c>
      <c r="AA276" s="91">
        <f t="shared" si="60"/>
        <v>50000000</v>
      </c>
      <c r="AB276" s="108">
        <f t="shared" si="47"/>
        <v>50000000</v>
      </c>
      <c r="AC276" s="80"/>
    </row>
    <row r="277" spans="1:29" ht="16.5" thickTop="1" thickBot="1" x14ac:dyDescent="0.3">
      <c r="A277" s="86"/>
      <c r="B277" s="86"/>
      <c r="C277" s="88"/>
      <c r="D277" s="88"/>
      <c r="E277" s="87"/>
      <c r="F277" s="87"/>
      <c r="G277" s="87"/>
      <c r="H277" s="120" t="s">
        <v>564</v>
      </c>
      <c r="I277" s="98">
        <v>150000000</v>
      </c>
      <c r="J277" s="98">
        <v>71827340</v>
      </c>
      <c r="K277" s="98">
        <v>1827340</v>
      </c>
      <c r="L277" s="98">
        <v>1827340</v>
      </c>
      <c r="M277" s="90"/>
      <c r="N277" s="90"/>
      <c r="O277" s="90"/>
      <c r="P277" s="90"/>
      <c r="Q277" s="90"/>
      <c r="R277" s="90"/>
      <c r="S277" s="90"/>
      <c r="T277" s="90"/>
      <c r="U277" s="98"/>
      <c r="V277" s="98"/>
      <c r="W277" s="98"/>
      <c r="X277" s="98"/>
      <c r="Y277" s="91">
        <f t="shared" si="60"/>
        <v>150000000</v>
      </c>
      <c r="Z277" s="108">
        <f t="shared" si="60"/>
        <v>71827340</v>
      </c>
      <c r="AA277" s="91">
        <f t="shared" si="60"/>
        <v>1827340</v>
      </c>
      <c r="AB277" s="108">
        <f t="shared" si="47"/>
        <v>1827340</v>
      </c>
      <c r="AC277" s="80"/>
    </row>
    <row r="278" spans="1:29" ht="16.5" thickTop="1" thickBot="1" x14ac:dyDescent="0.3">
      <c r="A278" s="86"/>
      <c r="B278" s="86"/>
      <c r="C278" s="88"/>
      <c r="D278" s="88"/>
      <c r="E278" s="87"/>
      <c r="F278" s="87"/>
      <c r="G278" s="87"/>
      <c r="H278" s="120" t="s">
        <v>493</v>
      </c>
      <c r="I278" s="98">
        <v>150000000</v>
      </c>
      <c r="J278" s="98">
        <v>71827340</v>
      </c>
      <c r="K278" s="98">
        <v>1827340</v>
      </c>
      <c r="L278" s="98">
        <v>1827340</v>
      </c>
      <c r="M278" s="90"/>
      <c r="N278" s="90"/>
      <c r="O278" s="90"/>
      <c r="P278" s="90"/>
      <c r="Q278" s="90"/>
      <c r="R278" s="90"/>
      <c r="S278" s="90"/>
      <c r="T278" s="90"/>
      <c r="U278" s="98"/>
      <c r="V278" s="98"/>
      <c r="W278" s="98"/>
      <c r="X278" s="98"/>
      <c r="Y278" s="91">
        <f t="shared" si="60"/>
        <v>150000000</v>
      </c>
      <c r="Z278" s="108">
        <f t="shared" si="60"/>
        <v>71827340</v>
      </c>
      <c r="AA278" s="91">
        <f t="shared" si="60"/>
        <v>1827340</v>
      </c>
      <c r="AB278" s="108">
        <f t="shared" si="47"/>
        <v>1827340</v>
      </c>
      <c r="AC278" s="80"/>
    </row>
    <row r="279" spans="1:29" ht="16.5" thickTop="1" thickBot="1" x14ac:dyDescent="0.3">
      <c r="A279" s="86"/>
      <c r="B279" s="86"/>
      <c r="C279" s="88"/>
      <c r="D279" s="88"/>
      <c r="E279" s="87"/>
      <c r="F279" s="87"/>
      <c r="G279" s="87"/>
      <c r="H279" s="120" t="s">
        <v>494</v>
      </c>
      <c r="I279" s="98">
        <v>150000000</v>
      </c>
      <c r="J279" s="98">
        <v>71827340</v>
      </c>
      <c r="K279" s="98">
        <v>1827340</v>
      </c>
      <c r="L279" s="98">
        <v>1827340</v>
      </c>
      <c r="M279" s="90"/>
      <c r="N279" s="90"/>
      <c r="O279" s="90"/>
      <c r="P279" s="90"/>
      <c r="Q279" s="90"/>
      <c r="R279" s="90"/>
      <c r="S279" s="90"/>
      <c r="T279" s="90"/>
      <c r="U279" s="98"/>
      <c r="V279" s="98"/>
      <c r="W279" s="98"/>
      <c r="X279" s="98"/>
      <c r="Y279" s="91">
        <f t="shared" si="60"/>
        <v>150000000</v>
      </c>
      <c r="Z279" s="108">
        <f t="shared" si="60"/>
        <v>71827340</v>
      </c>
      <c r="AA279" s="91">
        <f t="shared" si="60"/>
        <v>1827340</v>
      </c>
      <c r="AB279" s="108">
        <f t="shared" si="47"/>
        <v>1827340</v>
      </c>
      <c r="AC279" s="80"/>
    </row>
    <row r="280" spans="1:29" ht="16.5" thickTop="1" thickBot="1" x14ac:dyDescent="0.3">
      <c r="A280" s="86"/>
      <c r="B280" s="86"/>
      <c r="C280" s="88"/>
      <c r="D280" s="88"/>
      <c r="E280" s="87"/>
      <c r="F280" s="87"/>
      <c r="G280" s="87"/>
      <c r="H280" s="120" t="s">
        <v>495</v>
      </c>
      <c r="I280" s="98">
        <v>150000000</v>
      </c>
      <c r="J280" s="98">
        <v>71827340</v>
      </c>
      <c r="K280" s="98">
        <v>1827340</v>
      </c>
      <c r="L280" s="98">
        <v>1827340</v>
      </c>
      <c r="M280" s="90"/>
      <c r="N280" s="90"/>
      <c r="O280" s="90"/>
      <c r="P280" s="90"/>
      <c r="Q280" s="90"/>
      <c r="R280" s="90"/>
      <c r="S280" s="90"/>
      <c r="T280" s="90"/>
      <c r="U280" s="98"/>
      <c r="V280" s="98"/>
      <c r="W280" s="98"/>
      <c r="X280" s="98"/>
      <c r="Y280" s="91">
        <f t="shared" si="60"/>
        <v>150000000</v>
      </c>
      <c r="Z280" s="108">
        <f t="shared" si="60"/>
        <v>71827340</v>
      </c>
      <c r="AA280" s="91">
        <f t="shared" si="60"/>
        <v>1827340</v>
      </c>
      <c r="AB280" s="108">
        <f t="shared" si="47"/>
        <v>1827340</v>
      </c>
      <c r="AC280" s="80"/>
    </row>
    <row r="281" spans="1:29" ht="16.5" thickTop="1" thickBot="1" x14ac:dyDescent="0.3">
      <c r="A281" s="86"/>
      <c r="B281" s="86"/>
      <c r="C281" s="88"/>
      <c r="D281" s="88"/>
      <c r="E281" s="87"/>
      <c r="F281" s="87"/>
      <c r="G281" s="87"/>
      <c r="H281" s="138" t="s">
        <v>565</v>
      </c>
      <c r="I281" s="103">
        <f>+I282+I286</f>
        <v>500000000</v>
      </c>
      <c r="J281" s="103">
        <f t="shared" ref="J281:L281" si="71">+J282+J286</f>
        <v>141226762</v>
      </c>
      <c r="K281" s="103">
        <f t="shared" si="71"/>
        <v>81226762</v>
      </c>
      <c r="L281" s="103">
        <f t="shared" si="71"/>
        <v>81226762</v>
      </c>
      <c r="M281" s="90"/>
      <c r="N281" s="90"/>
      <c r="O281" s="90"/>
      <c r="P281" s="90"/>
      <c r="Q281" s="90"/>
      <c r="R281" s="90"/>
      <c r="S281" s="90"/>
      <c r="T281" s="90"/>
      <c r="U281" s="98"/>
      <c r="V281" s="98"/>
      <c r="W281" s="98"/>
      <c r="X281" s="98"/>
      <c r="Y281" s="91">
        <f t="shared" si="60"/>
        <v>500000000</v>
      </c>
      <c r="Z281" s="108">
        <f t="shared" si="60"/>
        <v>141226762</v>
      </c>
      <c r="AA281" s="91">
        <f t="shared" si="60"/>
        <v>81226762</v>
      </c>
      <c r="AB281" s="108">
        <f t="shared" si="47"/>
        <v>81226762</v>
      </c>
      <c r="AC281" s="80"/>
    </row>
    <row r="282" spans="1:29" ht="16.5" thickTop="1" thickBot="1" x14ac:dyDescent="0.3">
      <c r="A282" s="86"/>
      <c r="B282" s="86"/>
      <c r="C282" s="88"/>
      <c r="D282" s="88"/>
      <c r="E282" s="87"/>
      <c r="F282" s="87"/>
      <c r="G282" s="87"/>
      <c r="H282" s="120" t="s">
        <v>566</v>
      </c>
      <c r="I282" s="98">
        <f>0+300000000</f>
        <v>300000000</v>
      </c>
      <c r="J282" s="98">
        <f>0+79905362</f>
        <v>79905362</v>
      </c>
      <c r="K282" s="98">
        <f>0+79905362</f>
        <v>79905362</v>
      </c>
      <c r="L282" s="98">
        <f>0+79905362</f>
        <v>79905362</v>
      </c>
      <c r="M282" s="90"/>
      <c r="N282" s="90"/>
      <c r="O282" s="90"/>
      <c r="P282" s="90"/>
      <c r="Q282" s="90"/>
      <c r="R282" s="90"/>
      <c r="S282" s="90"/>
      <c r="T282" s="90"/>
      <c r="U282" s="98"/>
      <c r="V282" s="98"/>
      <c r="W282" s="98"/>
      <c r="X282" s="98"/>
      <c r="Y282" s="91">
        <f t="shared" si="60"/>
        <v>300000000</v>
      </c>
      <c r="Z282" s="108">
        <f t="shared" si="60"/>
        <v>79905362</v>
      </c>
      <c r="AA282" s="91">
        <f t="shared" si="60"/>
        <v>79905362</v>
      </c>
      <c r="AB282" s="108">
        <f t="shared" si="47"/>
        <v>79905362</v>
      </c>
      <c r="AC282" s="80"/>
    </row>
    <row r="283" spans="1:29" ht="16.5" thickTop="1" thickBot="1" x14ac:dyDescent="0.3">
      <c r="A283" s="86"/>
      <c r="B283" s="86"/>
      <c r="C283" s="88"/>
      <c r="D283" s="88"/>
      <c r="E283" s="87"/>
      <c r="F283" s="87"/>
      <c r="G283" s="87"/>
      <c r="H283" s="120" t="s">
        <v>493</v>
      </c>
      <c r="I283" s="98">
        <f t="shared" ref="I283:I285" si="72">0+300000000</f>
        <v>300000000</v>
      </c>
      <c r="J283" s="98">
        <f t="shared" ref="J283:L285" si="73">0+79905362</f>
        <v>79905362</v>
      </c>
      <c r="K283" s="98">
        <f t="shared" si="73"/>
        <v>79905362</v>
      </c>
      <c r="L283" s="98">
        <f t="shared" si="73"/>
        <v>79905362</v>
      </c>
      <c r="M283" s="90"/>
      <c r="N283" s="90"/>
      <c r="O283" s="90"/>
      <c r="P283" s="90"/>
      <c r="Q283" s="90"/>
      <c r="R283" s="90"/>
      <c r="S283" s="90"/>
      <c r="T283" s="90"/>
      <c r="U283" s="98"/>
      <c r="V283" s="98"/>
      <c r="W283" s="98"/>
      <c r="X283" s="98"/>
      <c r="Y283" s="91">
        <f t="shared" si="60"/>
        <v>300000000</v>
      </c>
      <c r="Z283" s="108">
        <f t="shared" si="60"/>
        <v>79905362</v>
      </c>
      <c r="AA283" s="91">
        <f t="shared" si="60"/>
        <v>79905362</v>
      </c>
      <c r="AB283" s="108">
        <f t="shared" si="47"/>
        <v>79905362</v>
      </c>
      <c r="AC283" s="80"/>
    </row>
    <row r="284" spans="1:29" ht="16.5" thickTop="1" thickBot="1" x14ac:dyDescent="0.3">
      <c r="A284" s="86"/>
      <c r="B284" s="86"/>
      <c r="C284" s="88"/>
      <c r="D284" s="88"/>
      <c r="E284" s="87"/>
      <c r="F284" s="87"/>
      <c r="G284" s="87"/>
      <c r="H284" s="120" t="s">
        <v>494</v>
      </c>
      <c r="I284" s="98">
        <f t="shared" si="72"/>
        <v>300000000</v>
      </c>
      <c r="J284" s="98">
        <f t="shared" si="73"/>
        <v>79905362</v>
      </c>
      <c r="K284" s="98">
        <f t="shared" si="73"/>
        <v>79905362</v>
      </c>
      <c r="L284" s="98">
        <f t="shared" si="73"/>
        <v>79905362</v>
      </c>
      <c r="M284" s="90"/>
      <c r="N284" s="90"/>
      <c r="O284" s="90"/>
      <c r="P284" s="90"/>
      <c r="Q284" s="90"/>
      <c r="R284" s="90"/>
      <c r="S284" s="90"/>
      <c r="T284" s="90"/>
      <c r="U284" s="98"/>
      <c r="V284" s="98"/>
      <c r="W284" s="98"/>
      <c r="X284" s="98"/>
      <c r="Y284" s="91">
        <f t="shared" si="60"/>
        <v>300000000</v>
      </c>
      <c r="Z284" s="108">
        <f t="shared" si="60"/>
        <v>79905362</v>
      </c>
      <c r="AA284" s="91">
        <f t="shared" si="60"/>
        <v>79905362</v>
      </c>
      <c r="AB284" s="108">
        <f t="shared" si="47"/>
        <v>79905362</v>
      </c>
      <c r="AC284" s="80"/>
    </row>
    <row r="285" spans="1:29" ht="16.5" thickTop="1" thickBot="1" x14ac:dyDescent="0.3">
      <c r="A285" s="86"/>
      <c r="B285" s="86"/>
      <c r="C285" s="88"/>
      <c r="D285" s="88"/>
      <c r="E285" s="87"/>
      <c r="F285" s="87"/>
      <c r="G285" s="87"/>
      <c r="H285" s="120" t="s">
        <v>495</v>
      </c>
      <c r="I285" s="98">
        <f t="shared" si="72"/>
        <v>300000000</v>
      </c>
      <c r="J285" s="98">
        <f t="shared" si="73"/>
        <v>79905362</v>
      </c>
      <c r="K285" s="98">
        <f t="shared" si="73"/>
        <v>79905362</v>
      </c>
      <c r="L285" s="98">
        <f t="shared" si="73"/>
        <v>79905362</v>
      </c>
      <c r="M285" s="90"/>
      <c r="N285" s="90"/>
      <c r="O285" s="90"/>
      <c r="P285" s="90"/>
      <c r="Q285" s="90"/>
      <c r="R285" s="90"/>
      <c r="S285" s="90"/>
      <c r="T285" s="90"/>
      <c r="U285" s="98"/>
      <c r="V285" s="98"/>
      <c r="W285" s="98"/>
      <c r="X285" s="98"/>
      <c r="Y285" s="91">
        <f t="shared" si="60"/>
        <v>300000000</v>
      </c>
      <c r="Z285" s="108">
        <f t="shared" si="60"/>
        <v>79905362</v>
      </c>
      <c r="AA285" s="91">
        <f t="shared" si="60"/>
        <v>79905362</v>
      </c>
      <c r="AB285" s="108">
        <f t="shared" si="47"/>
        <v>79905362</v>
      </c>
      <c r="AC285" s="80"/>
    </row>
    <row r="286" spans="1:29" ht="16.5" thickTop="1" thickBot="1" x14ac:dyDescent="0.3">
      <c r="A286" s="86"/>
      <c r="B286" s="86"/>
      <c r="C286" s="88"/>
      <c r="D286" s="88"/>
      <c r="E286" s="87"/>
      <c r="F286" s="87"/>
      <c r="G286" s="87"/>
      <c r="H286" s="120" t="s">
        <v>567</v>
      </c>
      <c r="I286" s="98">
        <f>0+200000000</f>
        <v>200000000</v>
      </c>
      <c r="J286" s="98">
        <f>0+61321400</f>
        <v>61321400</v>
      </c>
      <c r="K286" s="98">
        <f>0+1321400</f>
        <v>1321400</v>
      </c>
      <c r="L286" s="98">
        <f>0+1321400</f>
        <v>1321400</v>
      </c>
      <c r="M286" s="90"/>
      <c r="N286" s="90"/>
      <c r="O286" s="90"/>
      <c r="P286" s="90"/>
      <c r="Q286" s="90"/>
      <c r="R286" s="90"/>
      <c r="S286" s="90"/>
      <c r="T286" s="90"/>
      <c r="U286" s="98"/>
      <c r="V286" s="98"/>
      <c r="W286" s="98"/>
      <c r="X286" s="98"/>
      <c r="Y286" s="91">
        <f t="shared" si="60"/>
        <v>200000000</v>
      </c>
      <c r="Z286" s="108">
        <f t="shared" si="60"/>
        <v>61321400</v>
      </c>
      <c r="AA286" s="91">
        <f t="shared" si="60"/>
        <v>1321400</v>
      </c>
      <c r="AB286" s="108">
        <f t="shared" si="47"/>
        <v>1321400</v>
      </c>
      <c r="AC286" s="80"/>
    </row>
    <row r="287" spans="1:29" ht="16.5" thickTop="1" thickBot="1" x14ac:dyDescent="0.3">
      <c r="A287" s="86"/>
      <c r="B287" s="86"/>
      <c r="C287" s="88"/>
      <c r="D287" s="88"/>
      <c r="E287" s="87"/>
      <c r="F287" s="87"/>
      <c r="G287" s="87"/>
      <c r="H287" s="120" t="s">
        <v>493</v>
      </c>
      <c r="I287" s="98">
        <f t="shared" ref="I287:I289" si="74">0+200000000</f>
        <v>200000000</v>
      </c>
      <c r="J287" s="98">
        <f t="shared" ref="J287:J289" si="75">0+61321400</f>
        <v>61321400</v>
      </c>
      <c r="K287" s="98">
        <f t="shared" ref="K287:L289" si="76">0+1321400</f>
        <v>1321400</v>
      </c>
      <c r="L287" s="98">
        <f t="shared" si="76"/>
        <v>1321400</v>
      </c>
      <c r="M287" s="90"/>
      <c r="N287" s="90"/>
      <c r="O287" s="90"/>
      <c r="P287" s="90"/>
      <c r="Q287" s="90"/>
      <c r="R287" s="90"/>
      <c r="S287" s="90"/>
      <c r="T287" s="90"/>
      <c r="U287" s="98"/>
      <c r="V287" s="98"/>
      <c r="W287" s="98"/>
      <c r="X287" s="98"/>
      <c r="Y287" s="91">
        <f t="shared" si="60"/>
        <v>200000000</v>
      </c>
      <c r="Z287" s="108">
        <f t="shared" si="60"/>
        <v>61321400</v>
      </c>
      <c r="AA287" s="91">
        <f t="shared" si="60"/>
        <v>1321400</v>
      </c>
      <c r="AB287" s="108">
        <f t="shared" si="47"/>
        <v>1321400</v>
      </c>
      <c r="AC287" s="80"/>
    </row>
    <row r="288" spans="1:29" ht="16.5" thickTop="1" thickBot="1" x14ac:dyDescent="0.3">
      <c r="A288" s="86"/>
      <c r="B288" s="86"/>
      <c r="C288" s="88"/>
      <c r="D288" s="88"/>
      <c r="E288" s="87"/>
      <c r="F288" s="87"/>
      <c r="G288" s="87"/>
      <c r="H288" s="120" t="s">
        <v>494</v>
      </c>
      <c r="I288" s="98">
        <f t="shared" si="74"/>
        <v>200000000</v>
      </c>
      <c r="J288" s="98">
        <f t="shared" si="75"/>
        <v>61321400</v>
      </c>
      <c r="K288" s="98">
        <f t="shared" si="76"/>
        <v>1321400</v>
      </c>
      <c r="L288" s="98">
        <f t="shared" si="76"/>
        <v>1321400</v>
      </c>
      <c r="M288" s="90"/>
      <c r="N288" s="90"/>
      <c r="O288" s="90"/>
      <c r="P288" s="90"/>
      <c r="Q288" s="90"/>
      <c r="R288" s="90"/>
      <c r="S288" s="90"/>
      <c r="T288" s="90"/>
      <c r="U288" s="98"/>
      <c r="V288" s="98"/>
      <c r="W288" s="98"/>
      <c r="X288" s="98"/>
      <c r="Y288" s="91">
        <f t="shared" si="60"/>
        <v>200000000</v>
      </c>
      <c r="Z288" s="108">
        <f t="shared" si="60"/>
        <v>61321400</v>
      </c>
      <c r="AA288" s="91">
        <f t="shared" si="60"/>
        <v>1321400</v>
      </c>
      <c r="AB288" s="108">
        <f t="shared" si="47"/>
        <v>1321400</v>
      </c>
      <c r="AC288" s="80"/>
    </row>
    <row r="289" spans="1:29" ht="16.5" thickTop="1" thickBot="1" x14ac:dyDescent="0.3">
      <c r="A289" s="86"/>
      <c r="B289" s="86"/>
      <c r="C289" s="88"/>
      <c r="D289" s="88"/>
      <c r="E289" s="87"/>
      <c r="F289" s="87"/>
      <c r="G289" s="87"/>
      <c r="H289" s="120" t="s">
        <v>495</v>
      </c>
      <c r="I289" s="98">
        <f t="shared" si="74"/>
        <v>200000000</v>
      </c>
      <c r="J289" s="98">
        <f t="shared" si="75"/>
        <v>61321400</v>
      </c>
      <c r="K289" s="98">
        <f t="shared" si="76"/>
        <v>1321400</v>
      </c>
      <c r="L289" s="98">
        <f t="shared" si="76"/>
        <v>1321400</v>
      </c>
      <c r="M289" s="90"/>
      <c r="N289" s="90"/>
      <c r="O289" s="90"/>
      <c r="P289" s="90"/>
      <c r="Q289" s="90"/>
      <c r="R289" s="90"/>
      <c r="S289" s="90"/>
      <c r="T289" s="90"/>
      <c r="U289" s="98"/>
      <c r="V289" s="98"/>
      <c r="W289" s="98"/>
      <c r="X289" s="98"/>
      <c r="Y289" s="91">
        <f t="shared" si="60"/>
        <v>200000000</v>
      </c>
      <c r="Z289" s="108">
        <f t="shared" si="60"/>
        <v>61321400</v>
      </c>
      <c r="AA289" s="91">
        <f t="shared" si="60"/>
        <v>1321400</v>
      </c>
      <c r="AB289" s="108">
        <f t="shared" si="47"/>
        <v>1321400</v>
      </c>
      <c r="AC289" s="80"/>
    </row>
    <row r="290" spans="1:29" ht="16.5" thickTop="1" thickBot="1" x14ac:dyDescent="0.3">
      <c r="A290" s="86"/>
      <c r="B290" s="86"/>
      <c r="C290" s="88"/>
      <c r="D290" s="88"/>
      <c r="E290" s="87"/>
      <c r="F290" s="87"/>
      <c r="G290" s="87"/>
      <c r="H290" s="138" t="s">
        <v>568</v>
      </c>
      <c r="I290" s="103">
        <f>+I291+I295+I299</f>
        <v>1966534461</v>
      </c>
      <c r="J290" s="103">
        <f t="shared" ref="J290:L290" si="77">+J291+J295+J299</f>
        <v>930890591.5</v>
      </c>
      <c r="K290" s="103">
        <f t="shared" si="77"/>
        <v>828512520.5</v>
      </c>
      <c r="L290" s="103">
        <f t="shared" si="77"/>
        <v>671249366.32999992</v>
      </c>
      <c r="M290" s="90"/>
      <c r="N290" s="90"/>
      <c r="O290" s="90"/>
      <c r="P290" s="90"/>
      <c r="Q290" s="90"/>
      <c r="R290" s="90"/>
      <c r="S290" s="90"/>
      <c r="T290" s="90"/>
      <c r="U290" s="98"/>
      <c r="V290" s="98"/>
      <c r="W290" s="98"/>
      <c r="X290" s="98"/>
      <c r="Y290" s="91">
        <f t="shared" si="60"/>
        <v>1966534461</v>
      </c>
      <c r="Z290" s="108">
        <f t="shared" si="60"/>
        <v>930890591.5</v>
      </c>
      <c r="AA290" s="91">
        <f t="shared" si="60"/>
        <v>828512520.5</v>
      </c>
      <c r="AB290" s="108">
        <f t="shared" si="47"/>
        <v>671249366.32999992</v>
      </c>
      <c r="AC290" s="80"/>
    </row>
    <row r="291" spans="1:29" ht="16.5" thickTop="1" thickBot="1" x14ac:dyDescent="0.3">
      <c r="A291" s="86"/>
      <c r="B291" s="86"/>
      <c r="C291" s="88"/>
      <c r="D291" s="88"/>
      <c r="E291" s="87"/>
      <c r="F291" s="87"/>
      <c r="G291" s="87"/>
      <c r="H291" s="120" t="s">
        <v>569</v>
      </c>
      <c r="I291" s="98">
        <f>0+500000000</f>
        <v>500000000</v>
      </c>
      <c r="J291" s="98">
        <f>0+106229825</f>
        <v>106229825</v>
      </c>
      <c r="K291" s="98">
        <f>0+83619349</f>
        <v>83619349</v>
      </c>
      <c r="L291" s="98">
        <f>0+78411616</f>
        <v>78411616</v>
      </c>
      <c r="M291" s="90"/>
      <c r="N291" s="90"/>
      <c r="O291" s="90"/>
      <c r="P291" s="90"/>
      <c r="Q291" s="90"/>
      <c r="R291" s="90"/>
      <c r="S291" s="90"/>
      <c r="T291" s="90"/>
      <c r="U291" s="98"/>
      <c r="V291" s="98"/>
      <c r="W291" s="98"/>
      <c r="X291" s="98"/>
      <c r="Y291" s="91">
        <f t="shared" si="60"/>
        <v>500000000</v>
      </c>
      <c r="Z291" s="108">
        <f t="shared" si="60"/>
        <v>106229825</v>
      </c>
      <c r="AA291" s="91">
        <f t="shared" si="60"/>
        <v>83619349</v>
      </c>
      <c r="AB291" s="108">
        <f t="shared" si="47"/>
        <v>78411616</v>
      </c>
      <c r="AC291" s="80"/>
    </row>
    <row r="292" spans="1:29" ht="16.5" thickTop="1" thickBot="1" x14ac:dyDescent="0.3">
      <c r="A292" s="86"/>
      <c r="B292" s="86"/>
      <c r="C292" s="88"/>
      <c r="D292" s="88"/>
      <c r="E292" s="87"/>
      <c r="F292" s="87"/>
      <c r="G292" s="87"/>
      <c r="H292" s="120" t="s">
        <v>493</v>
      </c>
      <c r="I292" s="98">
        <f t="shared" ref="I292:I294" si="78">0+500000000</f>
        <v>500000000</v>
      </c>
      <c r="J292" s="98">
        <f t="shared" ref="J292:J294" si="79">0+106229825</f>
        <v>106229825</v>
      </c>
      <c r="K292" s="98">
        <f t="shared" ref="K292:K294" si="80">0+83619349</f>
        <v>83619349</v>
      </c>
      <c r="L292" s="98">
        <f t="shared" ref="L292:L294" si="81">0+78411616</f>
        <v>78411616</v>
      </c>
      <c r="M292" s="90"/>
      <c r="N292" s="90"/>
      <c r="O292" s="90"/>
      <c r="P292" s="90"/>
      <c r="Q292" s="90"/>
      <c r="R292" s="90"/>
      <c r="S292" s="90"/>
      <c r="T292" s="90"/>
      <c r="U292" s="98"/>
      <c r="V292" s="98"/>
      <c r="W292" s="98"/>
      <c r="X292" s="98"/>
      <c r="Y292" s="91">
        <f t="shared" si="60"/>
        <v>500000000</v>
      </c>
      <c r="Z292" s="108">
        <f t="shared" si="60"/>
        <v>106229825</v>
      </c>
      <c r="AA292" s="91">
        <f t="shared" si="60"/>
        <v>83619349</v>
      </c>
      <c r="AB292" s="108">
        <f t="shared" si="47"/>
        <v>78411616</v>
      </c>
      <c r="AC292" s="80"/>
    </row>
    <row r="293" spans="1:29" ht="16.5" thickTop="1" thickBot="1" x14ac:dyDescent="0.3">
      <c r="A293" s="86"/>
      <c r="B293" s="86"/>
      <c r="C293" s="88"/>
      <c r="D293" s="88"/>
      <c r="E293" s="87"/>
      <c r="F293" s="87"/>
      <c r="G293" s="87"/>
      <c r="H293" s="120" t="s">
        <v>494</v>
      </c>
      <c r="I293" s="98">
        <f t="shared" si="78"/>
        <v>500000000</v>
      </c>
      <c r="J293" s="98">
        <f t="shared" si="79"/>
        <v>106229825</v>
      </c>
      <c r="K293" s="98">
        <f t="shared" si="80"/>
        <v>83619349</v>
      </c>
      <c r="L293" s="98">
        <f t="shared" si="81"/>
        <v>78411616</v>
      </c>
      <c r="M293" s="90"/>
      <c r="N293" s="90"/>
      <c r="O293" s="90"/>
      <c r="P293" s="90"/>
      <c r="Q293" s="90"/>
      <c r="R293" s="90"/>
      <c r="S293" s="90"/>
      <c r="T293" s="90"/>
      <c r="U293" s="98"/>
      <c r="V293" s="98"/>
      <c r="W293" s="98"/>
      <c r="X293" s="98"/>
      <c r="Y293" s="91">
        <f t="shared" si="60"/>
        <v>500000000</v>
      </c>
      <c r="Z293" s="108">
        <f t="shared" si="60"/>
        <v>106229825</v>
      </c>
      <c r="AA293" s="91">
        <f t="shared" si="60"/>
        <v>83619349</v>
      </c>
      <c r="AB293" s="108">
        <f t="shared" si="47"/>
        <v>78411616</v>
      </c>
      <c r="AC293" s="80"/>
    </row>
    <row r="294" spans="1:29" ht="16.5" thickTop="1" thickBot="1" x14ac:dyDescent="0.3">
      <c r="A294" s="86"/>
      <c r="B294" s="86"/>
      <c r="C294" s="88"/>
      <c r="D294" s="88"/>
      <c r="E294" s="87"/>
      <c r="F294" s="87"/>
      <c r="G294" s="87"/>
      <c r="H294" s="120" t="s">
        <v>495</v>
      </c>
      <c r="I294" s="98">
        <f t="shared" si="78"/>
        <v>500000000</v>
      </c>
      <c r="J294" s="98">
        <f t="shared" si="79"/>
        <v>106229825</v>
      </c>
      <c r="K294" s="98">
        <f t="shared" si="80"/>
        <v>83619349</v>
      </c>
      <c r="L294" s="98">
        <f t="shared" si="81"/>
        <v>78411616</v>
      </c>
      <c r="M294" s="90"/>
      <c r="N294" s="90"/>
      <c r="O294" s="90"/>
      <c r="P294" s="90"/>
      <c r="Q294" s="90"/>
      <c r="R294" s="90"/>
      <c r="S294" s="90"/>
      <c r="T294" s="90"/>
      <c r="U294" s="98"/>
      <c r="V294" s="98"/>
      <c r="W294" s="98"/>
      <c r="X294" s="98"/>
      <c r="Y294" s="91">
        <f t="shared" si="60"/>
        <v>500000000</v>
      </c>
      <c r="Z294" s="108">
        <f t="shared" si="60"/>
        <v>106229825</v>
      </c>
      <c r="AA294" s="91">
        <f t="shared" si="60"/>
        <v>83619349</v>
      </c>
      <c r="AB294" s="108">
        <f t="shared" si="47"/>
        <v>78411616</v>
      </c>
      <c r="AC294" s="80"/>
    </row>
    <row r="295" spans="1:29" ht="16.5" thickTop="1" thickBot="1" x14ac:dyDescent="0.3">
      <c r="A295" s="86"/>
      <c r="B295" s="86"/>
      <c r="C295" s="88"/>
      <c r="D295" s="88"/>
      <c r="E295" s="87"/>
      <c r="F295" s="87"/>
      <c r="G295" s="87"/>
      <c r="H295" s="120" t="s">
        <v>570</v>
      </c>
      <c r="I295" s="98">
        <v>500000000</v>
      </c>
      <c r="J295" s="98">
        <v>266744196.5</v>
      </c>
      <c r="K295" s="98">
        <v>230484196.5</v>
      </c>
      <c r="L295" s="98">
        <v>112353609</v>
      </c>
      <c r="M295" s="90"/>
      <c r="N295" s="90"/>
      <c r="O295" s="90"/>
      <c r="P295" s="90"/>
      <c r="Q295" s="90"/>
      <c r="R295" s="90"/>
      <c r="S295" s="90"/>
      <c r="T295" s="90"/>
      <c r="U295" s="98"/>
      <c r="V295" s="98"/>
      <c r="W295" s="98"/>
      <c r="X295" s="98"/>
      <c r="Y295" s="91">
        <f t="shared" si="60"/>
        <v>500000000</v>
      </c>
      <c r="Z295" s="108">
        <f t="shared" si="60"/>
        <v>266744196.5</v>
      </c>
      <c r="AA295" s="91">
        <f t="shared" si="60"/>
        <v>230484196.5</v>
      </c>
      <c r="AB295" s="108">
        <f t="shared" si="47"/>
        <v>112353609</v>
      </c>
      <c r="AC295" s="80"/>
    </row>
    <row r="296" spans="1:29" ht="16.5" thickTop="1" thickBot="1" x14ac:dyDescent="0.3">
      <c r="A296" s="86"/>
      <c r="B296" s="86"/>
      <c r="C296" s="88"/>
      <c r="D296" s="88"/>
      <c r="E296" s="87"/>
      <c r="F296" s="87"/>
      <c r="G296" s="87"/>
      <c r="H296" s="120" t="s">
        <v>493</v>
      </c>
      <c r="I296" s="98">
        <v>500000000</v>
      </c>
      <c r="J296" s="98">
        <v>266744196.5</v>
      </c>
      <c r="K296" s="98">
        <v>230484196.5</v>
      </c>
      <c r="L296" s="98">
        <v>112353609</v>
      </c>
      <c r="M296" s="90"/>
      <c r="N296" s="90"/>
      <c r="O296" s="90"/>
      <c r="P296" s="90"/>
      <c r="Q296" s="90"/>
      <c r="R296" s="90"/>
      <c r="S296" s="90"/>
      <c r="T296" s="90"/>
      <c r="U296" s="98"/>
      <c r="V296" s="98"/>
      <c r="W296" s="98"/>
      <c r="X296" s="98"/>
      <c r="Y296" s="91">
        <f t="shared" si="60"/>
        <v>500000000</v>
      </c>
      <c r="Z296" s="108">
        <f t="shared" si="60"/>
        <v>266744196.5</v>
      </c>
      <c r="AA296" s="91">
        <f t="shared" si="60"/>
        <v>230484196.5</v>
      </c>
      <c r="AB296" s="108">
        <f t="shared" si="47"/>
        <v>112353609</v>
      </c>
      <c r="AC296" s="80"/>
    </row>
    <row r="297" spans="1:29" ht="16.5" thickTop="1" thickBot="1" x14ac:dyDescent="0.3">
      <c r="A297" s="86"/>
      <c r="B297" s="86"/>
      <c r="C297" s="88"/>
      <c r="D297" s="88"/>
      <c r="E297" s="87"/>
      <c r="F297" s="87"/>
      <c r="G297" s="87"/>
      <c r="H297" s="120" t="s">
        <v>494</v>
      </c>
      <c r="I297" s="98">
        <v>500000000</v>
      </c>
      <c r="J297" s="98">
        <v>266744196.5</v>
      </c>
      <c r="K297" s="98">
        <v>230484196.5</v>
      </c>
      <c r="L297" s="98">
        <v>112353609</v>
      </c>
      <c r="M297" s="90"/>
      <c r="N297" s="90"/>
      <c r="O297" s="90"/>
      <c r="P297" s="90"/>
      <c r="Q297" s="90"/>
      <c r="R297" s="90"/>
      <c r="S297" s="90"/>
      <c r="T297" s="90"/>
      <c r="U297" s="98"/>
      <c r="V297" s="98"/>
      <c r="W297" s="98"/>
      <c r="X297" s="98"/>
      <c r="Y297" s="91">
        <f t="shared" si="60"/>
        <v>500000000</v>
      </c>
      <c r="Z297" s="108">
        <f t="shared" si="60"/>
        <v>266744196.5</v>
      </c>
      <c r="AA297" s="91">
        <f t="shared" si="60"/>
        <v>230484196.5</v>
      </c>
      <c r="AB297" s="108">
        <f t="shared" si="47"/>
        <v>112353609</v>
      </c>
      <c r="AC297" s="80"/>
    </row>
    <row r="298" spans="1:29" ht="16.5" thickTop="1" thickBot="1" x14ac:dyDescent="0.3">
      <c r="A298" s="86"/>
      <c r="B298" s="86"/>
      <c r="C298" s="88"/>
      <c r="D298" s="88"/>
      <c r="E298" s="87"/>
      <c r="F298" s="87"/>
      <c r="G298" s="87"/>
      <c r="H298" s="120" t="s">
        <v>495</v>
      </c>
      <c r="I298" s="98">
        <v>500000000</v>
      </c>
      <c r="J298" s="98">
        <v>266744196.5</v>
      </c>
      <c r="K298" s="98">
        <v>230484196.5</v>
      </c>
      <c r="L298" s="98">
        <v>112353609</v>
      </c>
      <c r="M298" s="90"/>
      <c r="N298" s="90"/>
      <c r="O298" s="90"/>
      <c r="P298" s="90"/>
      <c r="Q298" s="90"/>
      <c r="R298" s="90"/>
      <c r="S298" s="90"/>
      <c r="T298" s="90"/>
      <c r="U298" s="98"/>
      <c r="V298" s="98"/>
      <c r="W298" s="98"/>
      <c r="X298" s="98"/>
      <c r="Y298" s="91">
        <f t="shared" si="60"/>
        <v>500000000</v>
      </c>
      <c r="Z298" s="108">
        <f t="shared" si="60"/>
        <v>266744196.5</v>
      </c>
      <c r="AA298" s="91">
        <f t="shared" si="60"/>
        <v>230484196.5</v>
      </c>
      <c r="AB298" s="108">
        <f t="shared" si="47"/>
        <v>112353609</v>
      </c>
      <c r="AC298" s="80"/>
    </row>
    <row r="299" spans="1:29" ht="16.5" thickTop="1" thickBot="1" x14ac:dyDescent="0.3">
      <c r="A299" s="86"/>
      <c r="B299" s="86"/>
      <c r="C299" s="88"/>
      <c r="D299" s="88"/>
      <c r="E299" s="87"/>
      <c r="F299" s="87"/>
      <c r="G299" s="87"/>
      <c r="H299" s="120" t="s">
        <v>571</v>
      </c>
      <c r="I299" s="98">
        <f>372600000+593934461</f>
        <v>966534461</v>
      </c>
      <c r="J299" s="98">
        <f>312066492+245850078</f>
        <v>557916570</v>
      </c>
      <c r="K299" s="98">
        <f>312066492+202342483</f>
        <v>514408975</v>
      </c>
      <c r="L299" s="98">
        <f>290418950.33+190065191</f>
        <v>480484141.32999998</v>
      </c>
      <c r="M299" s="90"/>
      <c r="N299" s="90"/>
      <c r="O299" s="90"/>
      <c r="P299" s="90"/>
      <c r="Q299" s="90"/>
      <c r="R299" s="90"/>
      <c r="S299" s="90"/>
      <c r="T299" s="90"/>
      <c r="U299" s="98"/>
      <c r="V299" s="98"/>
      <c r="W299" s="98"/>
      <c r="X299" s="98"/>
      <c r="Y299" s="91">
        <f t="shared" si="60"/>
        <v>966534461</v>
      </c>
      <c r="Z299" s="108">
        <f t="shared" si="60"/>
        <v>557916570</v>
      </c>
      <c r="AA299" s="91">
        <f t="shared" si="60"/>
        <v>514408975</v>
      </c>
      <c r="AB299" s="108">
        <f t="shared" si="47"/>
        <v>480484141.32999998</v>
      </c>
      <c r="AC299" s="80"/>
    </row>
    <row r="300" spans="1:29" ht="16.5" thickTop="1" thickBot="1" x14ac:dyDescent="0.3">
      <c r="A300" s="86"/>
      <c r="B300" s="86"/>
      <c r="C300" s="88"/>
      <c r="D300" s="88"/>
      <c r="E300" s="87"/>
      <c r="F300" s="87"/>
      <c r="G300" s="87"/>
      <c r="H300" s="120" t="s">
        <v>493</v>
      </c>
      <c r="I300" s="98">
        <f t="shared" ref="I300:I302" si="82">372600000+593934461</f>
        <v>966534461</v>
      </c>
      <c r="J300" s="98">
        <f t="shared" ref="J300:J302" si="83">312066492+245850078</f>
        <v>557916570</v>
      </c>
      <c r="K300" s="98">
        <f t="shared" ref="K300:K302" si="84">312066492+202342483</f>
        <v>514408975</v>
      </c>
      <c r="L300" s="98">
        <f t="shared" ref="L300:L302" si="85">290418950.33+190065191</f>
        <v>480484141.32999998</v>
      </c>
      <c r="M300" s="90"/>
      <c r="N300" s="90"/>
      <c r="O300" s="90"/>
      <c r="P300" s="90"/>
      <c r="Q300" s="90"/>
      <c r="R300" s="90"/>
      <c r="S300" s="90"/>
      <c r="T300" s="90"/>
      <c r="U300" s="98"/>
      <c r="V300" s="98"/>
      <c r="W300" s="98"/>
      <c r="X300" s="98"/>
      <c r="Y300" s="91">
        <f t="shared" si="60"/>
        <v>966534461</v>
      </c>
      <c r="Z300" s="108">
        <f t="shared" si="60"/>
        <v>557916570</v>
      </c>
      <c r="AA300" s="91">
        <f t="shared" si="60"/>
        <v>514408975</v>
      </c>
      <c r="AB300" s="108">
        <f t="shared" si="47"/>
        <v>480484141.32999998</v>
      </c>
      <c r="AC300" s="80"/>
    </row>
    <row r="301" spans="1:29" ht="16.5" thickTop="1" thickBot="1" x14ac:dyDescent="0.3">
      <c r="A301" s="86"/>
      <c r="B301" s="86"/>
      <c r="C301" s="88"/>
      <c r="D301" s="88"/>
      <c r="E301" s="87"/>
      <c r="F301" s="87"/>
      <c r="G301" s="87"/>
      <c r="H301" s="120" t="s">
        <v>494</v>
      </c>
      <c r="I301" s="98">
        <f t="shared" si="82"/>
        <v>966534461</v>
      </c>
      <c r="J301" s="98">
        <f t="shared" si="83"/>
        <v>557916570</v>
      </c>
      <c r="K301" s="98">
        <f t="shared" si="84"/>
        <v>514408975</v>
      </c>
      <c r="L301" s="98">
        <f t="shared" si="85"/>
        <v>480484141.32999998</v>
      </c>
      <c r="M301" s="90"/>
      <c r="N301" s="90"/>
      <c r="O301" s="90"/>
      <c r="P301" s="90"/>
      <c r="Q301" s="90"/>
      <c r="R301" s="90"/>
      <c r="S301" s="90"/>
      <c r="T301" s="90"/>
      <c r="U301" s="98"/>
      <c r="V301" s="98"/>
      <c r="W301" s="98"/>
      <c r="X301" s="98"/>
      <c r="Y301" s="91">
        <f t="shared" si="60"/>
        <v>966534461</v>
      </c>
      <c r="Z301" s="108">
        <f t="shared" si="60"/>
        <v>557916570</v>
      </c>
      <c r="AA301" s="91">
        <f t="shared" si="60"/>
        <v>514408975</v>
      </c>
      <c r="AB301" s="108">
        <f t="shared" si="47"/>
        <v>480484141.32999998</v>
      </c>
      <c r="AC301" s="80"/>
    </row>
    <row r="302" spans="1:29" ht="16.5" thickTop="1" thickBot="1" x14ac:dyDescent="0.3">
      <c r="A302" s="86"/>
      <c r="B302" s="86"/>
      <c r="C302" s="88"/>
      <c r="D302" s="88"/>
      <c r="E302" s="87"/>
      <c r="F302" s="87"/>
      <c r="G302" s="87"/>
      <c r="H302" s="120" t="s">
        <v>495</v>
      </c>
      <c r="I302" s="98">
        <f t="shared" si="82"/>
        <v>966534461</v>
      </c>
      <c r="J302" s="98">
        <f t="shared" si="83"/>
        <v>557916570</v>
      </c>
      <c r="K302" s="98">
        <f t="shared" si="84"/>
        <v>514408975</v>
      </c>
      <c r="L302" s="98">
        <f t="shared" si="85"/>
        <v>480484141.32999998</v>
      </c>
      <c r="M302" s="90"/>
      <c r="N302" s="90"/>
      <c r="O302" s="90"/>
      <c r="P302" s="90"/>
      <c r="Q302" s="90"/>
      <c r="R302" s="90"/>
      <c r="S302" s="90"/>
      <c r="T302" s="90"/>
      <c r="U302" s="98"/>
      <c r="V302" s="98"/>
      <c r="W302" s="98"/>
      <c r="X302" s="98"/>
      <c r="Y302" s="91">
        <f t="shared" si="60"/>
        <v>966534461</v>
      </c>
      <c r="Z302" s="108">
        <f t="shared" si="60"/>
        <v>557916570</v>
      </c>
      <c r="AA302" s="91">
        <f t="shared" si="60"/>
        <v>514408975</v>
      </c>
      <c r="AB302" s="108">
        <f t="shared" si="47"/>
        <v>480484141.32999998</v>
      </c>
      <c r="AC302" s="80"/>
    </row>
    <row r="303" spans="1:29" ht="16.5" thickTop="1" thickBot="1" x14ac:dyDescent="0.3">
      <c r="A303" s="86"/>
      <c r="B303" s="86"/>
      <c r="C303" s="88"/>
      <c r="D303" s="88"/>
      <c r="E303" s="87"/>
      <c r="F303" s="87"/>
      <c r="G303" s="87"/>
      <c r="H303" s="138" t="s">
        <v>572</v>
      </c>
      <c r="I303" s="103">
        <f>+I304+I308+I312</f>
        <v>700000000</v>
      </c>
      <c r="J303" s="103">
        <f t="shared" ref="J303:L303" si="86">+J304+J308+J312</f>
        <v>310759275.13</v>
      </c>
      <c r="K303" s="103">
        <f t="shared" si="86"/>
        <v>264908575.13</v>
      </c>
      <c r="L303" s="103">
        <f t="shared" si="86"/>
        <v>199190440.03999999</v>
      </c>
      <c r="M303" s="90"/>
      <c r="N303" s="90"/>
      <c r="O303" s="90"/>
      <c r="P303" s="90"/>
      <c r="Q303" s="90"/>
      <c r="R303" s="90"/>
      <c r="S303" s="90"/>
      <c r="T303" s="90"/>
      <c r="U303" s="98"/>
      <c r="V303" s="98"/>
      <c r="W303" s="98"/>
      <c r="X303" s="98"/>
      <c r="Y303" s="91">
        <f t="shared" si="60"/>
        <v>700000000</v>
      </c>
      <c r="Z303" s="108">
        <f t="shared" si="60"/>
        <v>310759275.13</v>
      </c>
      <c r="AA303" s="91">
        <f t="shared" si="60"/>
        <v>264908575.13</v>
      </c>
      <c r="AB303" s="108">
        <f t="shared" si="47"/>
        <v>199190440.03999999</v>
      </c>
      <c r="AC303" s="80"/>
    </row>
    <row r="304" spans="1:29" ht="16.5" thickTop="1" thickBot="1" x14ac:dyDescent="0.3">
      <c r="A304" s="86"/>
      <c r="B304" s="86"/>
      <c r="C304" s="88"/>
      <c r="D304" s="88"/>
      <c r="E304" s="87"/>
      <c r="F304" s="87"/>
      <c r="G304" s="87"/>
      <c r="H304" s="120" t="s">
        <v>573</v>
      </c>
      <c r="I304" s="98">
        <v>100000000</v>
      </c>
      <c r="J304" s="98">
        <v>8341500</v>
      </c>
      <c r="K304" s="98">
        <v>8341500</v>
      </c>
      <c r="L304" s="98">
        <v>8341500</v>
      </c>
      <c r="M304" s="90"/>
      <c r="N304" s="90"/>
      <c r="O304" s="90"/>
      <c r="P304" s="90"/>
      <c r="Q304" s="90"/>
      <c r="R304" s="90"/>
      <c r="S304" s="90"/>
      <c r="T304" s="90"/>
      <c r="U304" s="98"/>
      <c r="V304" s="98"/>
      <c r="W304" s="98"/>
      <c r="X304" s="98"/>
      <c r="Y304" s="91">
        <f t="shared" si="60"/>
        <v>100000000</v>
      </c>
      <c r="Z304" s="108">
        <f t="shared" si="60"/>
        <v>8341500</v>
      </c>
      <c r="AA304" s="91">
        <f t="shared" si="60"/>
        <v>8341500</v>
      </c>
      <c r="AB304" s="108">
        <f t="shared" si="47"/>
        <v>8341500</v>
      </c>
      <c r="AC304" s="80"/>
    </row>
    <row r="305" spans="1:29" ht="16.5" thickTop="1" thickBot="1" x14ac:dyDescent="0.3">
      <c r="A305" s="86"/>
      <c r="B305" s="86"/>
      <c r="C305" s="88"/>
      <c r="D305" s="88"/>
      <c r="E305" s="87"/>
      <c r="F305" s="87"/>
      <c r="G305" s="87"/>
      <c r="H305" s="120" t="s">
        <v>493</v>
      </c>
      <c r="I305" s="98">
        <v>100000000</v>
      </c>
      <c r="J305" s="98">
        <v>8341500</v>
      </c>
      <c r="K305" s="98">
        <v>8341500</v>
      </c>
      <c r="L305" s="98">
        <v>8341500</v>
      </c>
      <c r="M305" s="90"/>
      <c r="N305" s="90"/>
      <c r="O305" s="90"/>
      <c r="P305" s="90"/>
      <c r="Q305" s="90"/>
      <c r="R305" s="90"/>
      <c r="S305" s="90"/>
      <c r="T305" s="90"/>
      <c r="U305" s="98"/>
      <c r="V305" s="98"/>
      <c r="W305" s="98"/>
      <c r="X305" s="98"/>
      <c r="Y305" s="91">
        <f t="shared" si="60"/>
        <v>100000000</v>
      </c>
      <c r="Z305" s="108">
        <f t="shared" si="60"/>
        <v>8341500</v>
      </c>
      <c r="AA305" s="91">
        <f t="shared" si="60"/>
        <v>8341500</v>
      </c>
      <c r="AB305" s="108">
        <f t="shared" si="47"/>
        <v>8341500</v>
      </c>
      <c r="AC305" s="80"/>
    </row>
    <row r="306" spans="1:29" ht="16.5" thickTop="1" thickBot="1" x14ac:dyDescent="0.3">
      <c r="A306" s="86"/>
      <c r="B306" s="86"/>
      <c r="C306" s="88"/>
      <c r="D306" s="88"/>
      <c r="E306" s="87"/>
      <c r="F306" s="87"/>
      <c r="G306" s="87"/>
      <c r="H306" s="120" t="s">
        <v>494</v>
      </c>
      <c r="I306" s="98">
        <v>100000000</v>
      </c>
      <c r="J306" s="98">
        <v>8341500</v>
      </c>
      <c r="K306" s="98">
        <v>8341500</v>
      </c>
      <c r="L306" s="98">
        <v>8341500</v>
      </c>
      <c r="M306" s="90"/>
      <c r="N306" s="90"/>
      <c r="O306" s="90"/>
      <c r="P306" s="90"/>
      <c r="Q306" s="90"/>
      <c r="R306" s="90"/>
      <c r="S306" s="90"/>
      <c r="T306" s="90"/>
      <c r="U306" s="98"/>
      <c r="V306" s="98"/>
      <c r="W306" s="98"/>
      <c r="X306" s="98"/>
      <c r="Y306" s="91">
        <f t="shared" si="60"/>
        <v>100000000</v>
      </c>
      <c r="Z306" s="108">
        <f t="shared" si="60"/>
        <v>8341500</v>
      </c>
      <c r="AA306" s="91">
        <f t="shared" si="60"/>
        <v>8341500</v>
      </c>
      <c r="AB306" s="108">
        <f t="shared" si="47"/>
        <v>8341500</v>
      </c>
      <c r="AC306" s="80"/>
    </row>
    <row r="307" spans="1:29" ht="16.5" thickTop="1" thickBot="1" x14ac:dyDescent="0.3">
      <c r="A307" s="86"/>
      <c r="B307" s="86"/>
      <c r="C307" s="88"/>
      <c r="D307" s="88"/>
      <c r="E307" s="87"/>
      <c r="F307" s="87"/>
      <c r="G307" s="87"/>
      <c r="H307" s="120" t="s">
        <v>495</v>
      </c>
      <c r="I307" s="98">
        <v>100000000</v>
      </c>
      <c r="J307" s="98">
        <v>8341500</v>
      </c>
      <c r="K307" s="98">
        <v>8341500</v>
      </c>
      <c r="L307" s="98">
        <v>8341500</v>
      </c>
      <c r="M307" s="90"/>
      <c r="N307" s="90"/>
      <c r="O307" s="90"/>
      <c r="P307" s="90"/>
      <c r="Q307" s="90"/>
      <c r="R307" s="90"/>
      <c r="S307" s="90"/>
      <c r="T307" s="90"/>
      <c r="U307" s="98"/>
      <c r="V307" s="98"/>
      <c r="W307" s="98"/>
      <c r="X307" s="98"/>
      <c r="Y307" s="91">
        <f t="shared" si="60"/>
        <v>100000000</v>
      </c>
      <c r="Z307" s="108">
        <f t="shared" si="60"/>
        <v>8341500</v>
      </c>
      <c r="AA307" s="91">
        <f t="shared" si="60"/>
        <v>8341500</v>
      </c>
      <c r="AB307" s="108">
        <f t="shared" si="47"/>
        <v>8341500</v>
      </c>
      <c r="AC307" s="80"/>
    </row>
    <row r="308" spans="1:29" ht="16.5" thickTop="1" thickBot="1" x14ac:dyDescent="0.3">
      <c r="A308" s="86"/>
      <c r="B308" s="86"/>
      <c r="C308" s="88"/>
      <c r="D308" s="88"/>
      <c r="E308" s="87"/>
      <c r="F308" s="87"/>
      <c r="G308" s="87"/>
      <c r="H308" s="120" t="s">
        <v>574</v>
      </c>
      <c r="I308" s="98">
        <v>300000000</v>
      </c>
      <c r="J308" s="98">
        <v>139303000</v>
      </c>
      <c r="K308" s="98">
        <v>139303000</v>
      </c>
      <c r="L308" s="98">
        <v>139303000</v>
      </c>
      <c r="M308" s="90"/>
      <c r="N308" s="90"/>
      <c r="O308" s="90"/>
      <c r="P308" s="90"/>
      <c r="Q308" s="90"/>
      <c r="R308" s="90"/>
      <c r="S308" s="90"/>
      <c r="T308" s="90"/>
      <c r="U308" s="98"/>
      <c r="V308" s="98"/>
      <c r="W308" s="98"/>
      <c r="X308" s="98"/>
      <c r="Y308" s="91">
        <f t="shared" si="60"/>
        <v>300000000</v>
      </c>
      <c r="Z308" s="108">
        <f t="shared" si="60"/>
        <v>139303000</v>
      </c>
      <c r="AA308" s="91">
        <f t="shared" si="60"/>
        <v>139303000</v>
      </c>
      <c r="AB308" s="108">
        <f t="shared" si="47"/>
        <v>139303000</v>
      </c>
      <c r="AC308" s="80"/>
    </row>
    <row r="309" spans="1:29" ht="16.5" thickTop="1" thickBot="1" x14ac:dyDescent="0.3">
      <c r="A309" s="86"/>
      <c r="B309" s="86"/>
      <c r="C309" s="88"/>
      <c r="D309" s="88"/>
      <c r="E309" s="87"/>
      <c r="F309" s="87"/>
      <c r="G309" s="87"/>
      <c r="H309" s="120" t="s">
        <v>493</v>
      </c>
      <c r="I309" s="98">
        <v>300000000</v>
      </c>
      <c r="J309" s="98">
        <v>139303000</v>
      </c>
      <c r="K309" s="98">
        <v>139303000</v>
      </c>
      <c r="L309" s="98">
        <v>139303000</v>
      </c>
      <c r="M309" s="90"/>
      <c r="N309" s="90"/>
      <c r="O309" s="90"/>
      <c r="P309" s="90"/>
      <c r="Q309" s="90"/>
      <c r="R309" s="90"/>
      <c r="S309" s="90"/>
      <c r="T309" s="90"/>
      <c r="U309" s="98"/>
      <c r="V309" s="98"/>
      <c r="W309" s="98"/>
      <c r="X309" s="98"/>
      <c r="Y309" s="91">
        <f t="shared" si="60"/>
        <v>300000000</v>
      </c>
      <c r="Z309" s="108">
        <f t="shared" si="60"/>
        <v>139303000</v>
      </c>
      <c r="AA309" s="91">
        <f t="shared" si="60"/>
        <v>139303000</v>
      </c>
      <c r="AB309" s="108">
        <f t="shared" si="47"/>
        <v>139303000</v>
      </c>
      <c r="AC309" s="80"/>
    </row>
    <row r="310" spans="1:29" ht="16.5" thickTop="1" thickBot="1" x14ac:dyDescent="0.3">
      <c r="A310" s="86"/>
      <c r="B310" s="86"/>
      <c r="C310" s="88"/>
      <c r="D310" s="88"/>
      <c r="E310" s="87"/>
      <c r="F310" s="87"/>
      <c r="G310" s="87"/>
      <c r="H310" s="120" t="s">
        <v>494</v>
      </c>
      <c r="I310" s="98">
        <v>300000000</v>
      </c>
      <c r="J310" s="98">
        <v>139303000</v>
      </c>
      <c r="K310" s="98">
        <v>139303000</v>
      </c>
      <c r="L310" s="98">
        <v>139303000</v>
      </c>
      <c r="M310" s="90"/>
      <c r="N310" s="90"/>
      <c r="O310" s="90"/>
      <c r="P310" s="90"/>
      <c r="Q310" s="90"/>
      <c r="R310" s="90"/>
      <c r="S310" s="90"/>
      <c r="T310" s="90"/>
      <c r="U310" s="98"/>
      <c r="V310" s="98"/>
      <c r="W310" s="98"/>
      <c r="X310" s="98"/>
      <c r="Y310" s="91">
        <f t="shared" si="60"/>
        <v>300000000</v>
      </c>
      <c r="Z310" s="108">
        <f t="shared" si="60"/>
        <v>139303000</v>
      </c>
      <c r="AA310" s="91">
        <f t="shared" si="60"/>
        <v>139303000</v>
      </c>
      <c r="AB310" s="108">
        <f t="shared" si="47"/>
        <v>139303000</v>
      </c>
      <c r="AC310" s="80"/>
    </row>
    <row r="311" spans="1:29" ht="16.5" thickTop="1" thickBot="1" x14ac:dyDescent="0.3">
      <c r="A311" s="86"/>
      <c r="B311" s="86"/>
      <c r="C311" s="88"/>
      <c r="D311" s="88"/>
      <c r="E311" s="87"/>
      <c r="F311" s="87"/>
      <c r="G311" s="87"/>
      <c r="H311" s="120" t="s">
        <v>495</v>
      </c>
      <c r="I311" s="98">
        <v>300000000</v>
      </c>
      <c r="J311" s="98">
        <v>139303000</v>
      </c>
      <c r="K311" s="98">
        <v>139303000</v>
      </c>
      <c r="L311" s="98">
        <v>139303000</v>
      </c>
      <c r="M311" s="90"/>
      <c r="N311" s="90"/>
      <c r="O311" s="90"/>
      <c r="P311" s="90"/>
      <c r="Q311" s="90"/>
      <c r="R311" s="90"/>
      <c r="S311" s="90"/>
      <c r="T311" s="90"/>
      <c r="U311" s="98"/>
      <c r="V311" s="98"/>
      <c r="W311" s="98"/>
      <c r="X311" s="98"/>
      <c r="Y311" s="91">
        <f t="shared" si="60"/>
        <v>300000000</v>
      </c>
      <c r="Z311" s="108">
        <f t="shared" si="60"/>
        <v>139303000</v>
      </c>
      <c r="AA311" s="91">
        <f t="shared" si="60"/>
        <v>139303000</v>
      </c>
      <c r="AB311" s="108">
        <f t="shared" si="47"/>
        <v>139303000</v>
      </c>
      <c r="AC311" s="80"/>
    </row>
    <row r="312" spans="1:29" ht="16.5" thickTop="1" thickBot="1" x14ac:dyDescent="0.3">
      <c r="A312" s="86"/>
      <c r="B312" s="86"/>
      <c r="C312" s="88"/>
      <c r="D312" s="88"/>
      <c r="E312" s="87"/>
      <c r="F312" s="87"/>
      <c r="G312" s="87"/>
      <c r="H312" s="120" t="s">
        <v>575</v>
      </c>
      <c r="I312" s="98">
        <v>300000000</v>
      </c>
      <c r="J312" s="98">
        <v>163114775.13</v>
      </c>
      <c r="K312" s="98">
        <v>117264075.13</v>
      </c>
      <c r="L312" s="98">
        <v>51545940.039999999</v>
      </c>
      <c r="M312" s="90"/>
      <c r="N312" s="90"/>
      <c r="O312" s="90"/>
      <c r="P312" s="90"/>
      <c r="Q312" s="90"/>
      <c r="R312" s="90"/>
      <c r="S312" s="90"/>
      <c r="T312" s="90"/>
      <c r="U312" s="98"/>
      <c r="V312" s="98"/>
      <c r="W312" s="98"/>
      <c r="X312" s="98"/>
      <c r="Y312" s="91">
        <f t="shared" si="60"/>
        <v>300000000</v>
      </c>
      <c r="Z312" s="108">
        <f t="shared" si="60"/>
        <v>163114775.13</v>
      </c>
      <c r="AA312" s="91">
        <f t="shared" si="60"/>
        <v>117264075.13</v>
      </c>
      <c r="AB312" s="108">
        <f t="shared" si="47"/>
        <v>51545940.039999999</v>
      </c>
      <c r="AC312" s="80"/>
    </row>
    <row r="313" spans="1:29" ht="16.5" thickTop="1" thickBot="1" x14ac:dyDescent="0.3">
      <c r="A313" s="86"/>
      <c r="B313" s="86"/>
      <c r="C313" s="88"/>
      <c r="D313" s="88"/>
      <c r="E313" s="87"/>
      <c r="F313" s="87"/>
      <c r="G313" s="87"/>
      <c r="H313" s="120" t="s">
        <v>493</v>
      </c>
      <c r="I313" s="98">
        <v>300000000</v>
      </c>
      <c r="J313" s="98">
        <v>163114775.13</v>
      </c>
      <c r="K313" s="98">
        <v>117264075.13</v>
      </c>
      <c r="L313" s="98">
        <v>51545940.039999999</v>
      </c>
      <c r="M313" s="90"/>
      <c r="N313" s="90"/>
      <c r="O313" s="90"/>
      <c r="P313" s="90"/>
      <c r="Q313" s="90"/>
      <c r="R313" s="90"/>
      <c r="S313" s="90"/>
      <c r="T313" s="90"/>
      <c r="U313" s="98"/>
      <c r="V313" s="98"/>
      <c r="W313" s="98"/>
      <c r="X313" s="98"/>
      <c r="Y313" s="91">
        <f t="shared" si="60"/>
        <v>300000000</v>
      </c>
      <c r="Z313" s="108">
        <f t="shared" si="60"/>
        <v>163114775.13</v>
      </c>
      <c r="AA313" s="91">
        <f t="shared" si="60"/>
        <v>117264075.13</v>
      </c>
      <c r="AB313" s="108">
        <f t="shared" si="47"/>
        <v>51545940.039999999</v>
      </c>
      <c r="AC313" s="80"/>
    </row>
    <row r="314" spans="1:29" ht="16.5" thickTop="1" thickBot="1" x14ac:dyDescent="0.3">
      <c r="A314" s="86"/>
      <c r="B314" s="86"/>
      <c r="C314" s="88"/>
      <c r="D314" s="88"/>
      <c r="E314" s="87"/>
      <c r="F314" s="87"/>
      <c r="G314" s="87"/>
      <c r="H314" s="120" t="s">
        <v>494</v>
      </c>
      <c r="I314" s="98">
        <v>300000000</v>
      </c>
      <c r="J314" s="98">
        <v>163114775.13</v>
      </c>
      <c r="K314" s="98">
        <v>117264075.13</v>
      </c>
      <c r="L314" s="98">
        <v>51545940.039999999</v>
      </c>
      <c r="M314" s="90"/>
      <c r="N314" s="90"/>
      <c r="O314" s="90"/>
      <c r="P314" s="90"/>
      <c r="Q314" s="90"/>
      <c r="R314" s="90"/>
      <c r="S314" s="90"/>
      <c r="T314" s="90"/>
      <c r="U314" s="98"/>
      <c r="V314" s="98"/>
      <c r="W314" s="98"/>
      <c r="X314" s="98"/>
      <c r="Y314" s="91">
        <f t="shared" si="60"/>
        <v>300000000</v>
      </c>
      <c r="Z314" s="108">
        <f t="shared" si="60"/>
        <v>163114775.13</v>
      </c>
      <c r="AA314" s="91">
        <f t="shared" si="60"/>
        <v>117264075.13</v>
      </c>
      <c r="AB314" s="108">
        <f t="shared" si="47"/>
        <v>51545940.039999999</v>
      </c>
      <c r="AC314" s="80"/>
    </row>
    <row r="315" spans="1:29" ht="16.5" thickTop="1" thickBot="1" x14ac:dyDescent="0.3">
      <c r="A315" s="86"/>
      <c r="B315" s="86"/>
      <c r="C315" s="88"/>
      <c r="D315" s="88"/>
      <c r="E315" s="87"/>
      <c r="F315" s="87"/>
      <c r="G315" s="87"/>
      <c r="H315" s="120" t="s">
        <v>495</v>
      </c>
      <c r="I315" s="98">
        <v>300000000</v>
      </c>
      <c r="J315" s="98">
        <v>163114775.13</v>
      </c>
      <c r="K315" s="98">
        <v>117264075.13</v>
      </c>
      <c r="L315" s="98">
        <v>51545940.039999999</v>
      </c>
      <c r="M315" s="90"/>
      <c r="N315" s="90"/>
      <c r="O315" s="90"/>
      <c r="P315" s="90"/>
      <c r="Q315" s="90"/>
      <c r="R315" s="90"/>
      <c r="S315" s="90"/>
      <c r="T315" s="90"/>
      <c r="U315" s="98"/>
      <c r="V315" s="98"/>
      <c r="W315" s="98"/>
      <c r="X315" s="98"/>
      <c r="Y315" s="91">
        <f t="shared" si="60"/>
        <v>300000000</v>
      </c>
      <c r="Z315" s="108">
        <f t="shared" si="60"/>
        <v>163114775.13</v>
      </c>
      <c r="AA315" s="91">
        <f t="shared" si="60"/>
        <v>117264075.13</v>
      </c>
      <c r="AB315" s="108">
        <f t="shared" si="47"/>
        <v>51545940.039999999</v>
      </c>
      <c r="AC315" s="80"/>
    </row>
    <row r="316" spans="1:29" ht="16.5" thickTop="1" thickBot="1" x14ac:dyDescent="0.3">
      <c r="A316" s="86"/>
      <c r="B316" s="86"/>
      <c r="C316" s="88"/>
      <c r="D316" s="88"/>
      <c r="E316" s="87"/>
      <c r="F316" s="87"/>
      <c r="G316" s="87"/>
      <c r="H316" s="138" t="s">
        <v>576</v>
      </c>
      <c r="I316" s="98"/>
      <c r="J316" s="98"/>
      <c r="K316" s="98"/>
      <c r="L316" s="98"/>
      <c r="M316" s="90"/>
      <c r="N316" s="90"/>
      <c r="O316" s="90"/>
      <c r="P316" s="90"/>
      <c r="Q316" s="90"/>
      <c r="R316" s="90"/>
      <c r="S316" s="90"/>
      <c r="T316" s="90"/>
      <c r="U316" s="103">
        <f>+U317+U321</f>
        <v>430564677.39999998</v>
      </c>
      <c r="V316" s="103">
        <f t="shared" ref="V316:X316" si="87">+V317+V321</f>
        <v>430564677.39999998</v>
      </c>
      <c r="W316" s="103">
        <f t="shared" si="87"/>
        <v>430564677.39999998</v>
      </c>
      <c r="X316" s="103">
        <f t="shared" si="87"/>
        <v>430564677.39999998</v>
      </c>
      <c r="Y316" s="91"/>
      <c r="Z316" s="108"/>
      <c r="AA316" s="91"/>
      <c r="AB316" s="108"/>
      <c r="AC316" s="80"/>
    </row>
    <row r="317" spans="1:29" ht="16.5" thickTop="1" thickBot="1" x14ac:dyDescent="0.3">
      <c r="A317" s="86"/>
      <c r="B317" s="86"/>
      <c r="C317" s="88"/>
      <c r="D317" s="88"/>
      <c r="E317" s="87"/>
      <c r="F317" s="87"/>
      <c r="G317" s="87"/>
      <c r="H317" s="120" t="s">
        <v>577</v>
      </c>
      <c r="I317" s="98"/>
      <c r="J317" s="98"/>
      <c r="K317" s="98"/>
      <c r="L317" s="98"/>
      <c r="M317" s="90"/>
      <c r="N317" s="90"/>
      <c r="O317" s="90"/>
      <c r="P317" s="90"/>
      <c r="Q317" s="90"/>
      <c r="R317" s="90"/>
      <c r="S317" s="90"/>
      <c r="T317" s="90"/>
      <c r="U317" s="98">
        <v>424221597.39999998</v>
      </c>
      <c r="V317" s="98">
        <v>424221597.39999998</v>
      </c>
      <c r="W317" s="98">
        <v>424221597.39999998</v>
      </c>
      <c r="X317" s="98">
        <v>424221597.39999998</v>
      </c>
      <c r="Y317" s="91"/>
      <c r="Z317" s="108"/>
      <c r="AA317" s="91"/>
      <c r="AB317" s="108"/>
      <c r="AC317" s="80"/>
    </row>
    <row r="318" spans="1:29" ht="16.5" thickTop="1" thickBot="1" x14ac:dyDescent="0.3">
      <c r="A318" s="86"/>
      <c r="B318" s="86"/>
      <c r="C318" s="88"/>
      <c r="D318" s="88"/>
      <c r="E318" s="87"/>
      <c r="F318" s="87"/>
      <c r="G318" s="87"/>
      <c r="H318" s="120" t="s">
        <v>493</v>
      </c>
      <c r="I318" s="98"/>
      <c r="J318" s="98"/>
      <c r="K318" s="98"/>
      <c r="L318" s="98"/>
      <c r="M318" s="90"/>
      <c r="N318" s="90"/>
      <c r="O318" s="90"/>
      <c r="P318" s="90"/>
      <c r="Q318" s="90"/>
      <c r="R318" s="90"/>
      <c r="S318" s="90"/>
      <c r="T318" s="90"/>
      <c r="U318" s="98"/>
      <c r="V318" s="98"/>
      <c r="W318" s="98"/>
      <c r="X318" s="98"/>
      <c r="Y318" s="91"/>
      <c r="Z318" s="108"/>
      <c r="AA318" s="91"/>
      <c r="AB318" s="108"/>
      <c r="AC318" s="80"/>
    </row>
    <row r="319" spans="1:29" ht="16.5" thickTop="1" thickBot="1" x14ac:dyDescent="0.3">
      <c r="A319" s="86"/>
      <c r="B319" s="86"/>
      <c r="C319" s="88"/>
      <c r="D319" s="88"/>
      <c r="E319" s="87"/>
      <c r="F319" s="87"/>
      <c r="G319" s="87"/>
      <c r="H319" s="120" t="s">
        <v>494</v>
      </c>
      <c r="I319" s="98"/>
      <c r="J319" s="98"/>
      <c r="K319" s="98"/>
      <c r="L319" s="98"/>
      <c r="M319" s="90"/>
      <c r="N319" s="90"/>
      <c r="O319" s="90"/>
      <c r="P319" s="90"/>
      <c r="Q319" s="90"/>
      <c r="R319" s="90"/>
      <c r="S319" s="90"/>
      <c r="T319" s="90"/>
      <c r="U319" s="98"/>
      <c r="V319" s="98"/>
      <c r="W319" s="98"/>
      <c r="X319" s="98"/>
      <c r="Y319" s="91"/>
      <c r="Z319" s="108"/>
      <c r="AA319" s="91"/>
      <c r="AB319" s="108"/>
      <c r="AC319" s="80"/>
    </row>
    <row r="320" spans="1:29" ht="16.5" thickTop="1" thickBot="1" x14ac:dyDescent="0.3">
      <c r="A320" s="86"/>
      <c r="B320" s="86"/>
      <c r="C320" s="88"/>
      <c r="D320" s="88"/>
      <c r="E320" s="87"/>
      <c r="F320" s="87"/>
      <c r="G320" s="87"/>
      <c r="H320" s="120" t="s">
        <v>495</v>
      </c>
      <c r="I320" s="98"/>
      <c r="J320" s="98"/>
      <c r="K320" s="98"/>
      <c r="L320" s="98"/>
      <c r="M320" s="90"/>
      <c r="N320" s="90"/>
      <c r="O320" s="90"/>
      <c r="P320" s="90"/>
      <c r="Q320" s="90"/>
      <c r="R320" s="90"/>
      <c r="S320" s="90"/>
      <c r="T320" s="90"/>
      <c r="U320" s="98"/>
      <c r="V320" s="98"/>
      <c r="W320" s="98"/>
      <c r="X320" s="98"/>
      <c r="Y320" s="91"/>
      <c r="Z320" s="108"/>
      <c r="AA320" s="91"/>
      <c r="AB320" s="108"/>
      <c r="AC320" s="80"/>
    </row>
    <row r="321" spans="1:29" ht="16.5" thickTop="1" thickBot="1" x14ac:dyDescent="0.3">
      <c r="A321" s="86"/>
      <c r="B321" s="86"/>
      <c r="C321" s="88"/>
      <c r="D321" s="88"/>
      <c r="E321" s="87"/>
      <c r="F321" s="87"/>
      <c r="G321" s="87"/>
      <c r="H321" s="120" t="s">
        <v>578</v>
      </c>
      <c r="I321" s="98"/>
      <c r="J321" s="98"/>
      <c r="K321" s="98"/>
      <c r="L321" s="98"/>
      <c r="M321" s="90"/>
      <c r="N321" s="90"/>
      <c r="O321" s="90"/>
      <c r="P321" s="90"/>
      <c r="Q321" s="90"/>
      <c r="R321" s="90"/>
      <c r="S321" s="90"/>
      <c r="T321" s="90"/>
      <c r="U321" s="98">
        <v>6343080</v>
      </c>
      <c r="V321" s="98">
        <v>6343080</v>
      </c>
      <c r="W321" s="98">
        <v>6343080</v>
      </c>
      <c r="X321" s="98">
        <v>6343080</v>
      </c>
      <c r="Y321" s="91"/>
      <c r="Z321" s="108"/>
      <c r="AA321" s="91"/>
      <c r="AB321" s="108"/>
      <c r="AC321" s="80"/>
    </row>
    <row r="322" spans="1:29" ht="16.5" thickTop="1" thickBot="1" x14ac:dyDescent="0.3">
      <c r="A322" s="86"/>
      <c r="B322" s="86"/>
      <c r="C322" s="88"/>
      <c r="D322" s="88"/>
      <c r="E322" s="87"/>
      <c r="F322" s="87"/>
      <c r="G322" s="87"/>
      <c r="H322" s="120" t="s">
        <v>493</v>
      </c>
      <c r="I322" s="98"/>
      <c r="J322" s="98"/>
      <c r="K322" s="98"/>
      <c r="L322" s="98"/>
      <c r="M322" s="90"/>
      <c r="N322" s="90"/>
      <c r="O322" s="90"/>
      <c r="P322" s="90"/>
      <c r="Q322" s="90"/>
      <c r="R322" s="90"/>
      <c r="S322" s="90"/>
      <c r="T322" s="90"/>
      <c r="U322" s="98"/>
      <c r="V322" s="98"/>
      <c r="W322" s="98"/>
      <c r="X322" s="98"/>
      <c r="Y322" s="91"/>
      <c r="Z322" s="108"/>
      <c r="AA322" s="91"/>
      <c r="AB322" s="108"/>
      <c r="AC322" s="80"/>
    </row>
    <row r="323" spans="1:29" ht="16.5" thickTop="1" thickBot="1" x14ac:dyDescent="0.3">
      <c r="A323" s="86"/>
      <c r="B323" s="86"/>
      <c r="C323" s="88"/>
      <c r="D323" s="88"/>
      <c r="E323" s="87"/>
      <c r="F323" s="87"/>
      <c r="G323" s="87"/>
      <c r="H323" s="120" t="s">
        <v>494</v>
      </c>
      <c r="I323" s="98"/>
      <c r="J323" s="98"/>
      <c r="K323" s="98"/>
      <c r="L323" s="98"/>
      <c r="M323" s="90"/>
      <c r="N323" s="90"/>
      <c r="O323" s="90"/>
      <c r="P323" s="90"/>
      <c r="Q323" s="90"/>
      <c r="R323" s="90"/>
      <c r="S323" s="90"/>
      <c r="T323" s="90"/>
      <c r="U323" s="98"/>
      <c r="V323" s="98"/>
      <c r="W323" s="98"/>
      <c r="X323" s="98"/>
      <c r="Y323" s="91"/>
      <c r="Z323" s="108"/>
      <c r="AA323" s="91"/>
      <c r="AB323" s="108"/>
      <c r="AC323" s="80"/>
    </row>
    <row r="324" spans="1:29" ht="16.5" thickTop="1" thickBot="1" x14ac:dyDescent="0.3">
      <c r="A324" s="86"/>
      <c r="B324" s="86"/>
      <c r="C324" s="88"/>
      <c r="D324" s="88"/>
      <c r="E324" s="87"/>
      <c r="F324" s="87"/>
      <c r="G324" s="87"/>
      <c r="H324" s="120" t="s">
        <v>495</v>
      </c>
      <c r="I324" s="98"/>
      <c r="J324" s="98"/>
      <c r="K324" s="98"/>
      <c r="L324" s="98"/>
      <c r="M324" s="90"/>
      <c r="N324" s="90"/>
      <c r="O324" s="90"/>
      <c r="P324" s="90"/>
      <c r="Q324" s="90"/>
      <c r="R324" s="90"/>
      <c r="S324" s="90"/>
      <c r="T324" s="90"/>
      <c r="U324" s="98"/>
      <c r="V324" s="98"/>
      <c r="W324" s="98"/>
      <c r="X324" s="98"/>
      <c r="Y324" s="91"/>
      <c r="Z324" s="108"/>
      <c r="AA324" s="91"/>
      <c r="AB324" s="108"/>
      <c r="AC324" s="80"/>
    </row>
    <row r="325" spans="1:29" ht="16.5" thickTop="1" thickBot="1" x14ac:dyDescent="0.3">
      <c r="A325" s="86"/>
      <c r="B325" s="86"/>
      <c r="C325" s="88"/>
      <c r="D325" s="88"/>
      <c r="E325" s="87"/>
      <c r="F325" s="87"/>
      <c r="G325" s="87"/>
      <c r="H325" s="138" t="s">
        <v>579</v>
      </c>
      <c r="I325" s="98"/>
      <c r="J325" s="98"/>
      <c r="K325" s="98"/>
      <c r="L325" s="98"/>
      <c r="M325" s="90"/>
      <c r="N325" s="90"/>
      <c r="O325" s="90"/>
      <c r="P325" s="90"/>
      <c r="Q325" s="90"/>
      <c r="R325" s="90"/>
      <c r="S325" s="90"/>
      <c r="T325" s="90"/>
      <c r="U325" s="103">
        <f>+U326+U330</f>
        <v>1750902528.99</v>
      </c>
      <c r="V325" s="103">
        <f t="shared" ref="V325:X325" si="88">+V326+V330</f>
        <v>1709176575.8800001</v>
      </c>
      <c r="W325" s="103">
        <f t="shared" si="88"/>
        <v>1550821484.8800001</v>
      </c>
      <c r="X325" s="103">
        <f t="shared" si="88"/>
        <v>1550821484.8800001</v>
      </c>
      <c r="Y325" s="91"/>
      <c r="Z325" s="108"/>
      <c r="AA325" s="91"/>
      <c r="AB325" s="108"/>
      <c r="AC325" s="80"/>
    </row>
    <row r="326" spans="1:29" ht="16.5" thickTop="1" thickBot="1" x14ac:dyDescent="0.3">
      <c r="A326" s="86"/>
      <c r="B326" s="86"/>
      <c r="C326" s="88"/>
      <c r="D326" s="88"/>
      <c r="E326" s="87"/>
      <c r="F326" s="87"/>
      <c r="G326" s="87"/>
      <c r="H326" s="120" t="s">
        <v>580</v>
      </c>
      <c r="I326" s="98"/>
      <c r="J326" s="98"/>
      <c r="K326" s="98"/>
      <c r="L326" s="98"/>
      <c r="M326" s="90"/>
      <c r="N326" s="90"/>
      <c r="O326" s="90"/>
      <c r="P326" s="90"/>
      <c r="Q326" s="90"/>
      <c r="R326" s="90"/>
      <c r="S326" s="90"/>
      <c r="T326" s="90"/>
      <c r="U326" s="98">
        <v>258276039.99000001</v>
      </c>
      <c r="V326" s="98">
        <v>230401970.88</v>
      </c>
      <c r="W326" s="98">
        <v>230401970.88</v>
      </c>
      <c r="X326" s="98">
        <v>230401970.88</v>
      </c>
      <c r="Y326" s="91"/>
      <c r="Z326" s="108"/>
      <c r="AA326" s="91"/>
      <c r="AB326" s="108"/>
      <c r="AC326" s="80"/>
    </row>
    <row r="327" spans="1:29" ht="16.5" thickTop="1" thickBot="1" x14ac:dyDescent="0.3">
      <c r="A327" s="86"/>
      <c r="B327" s="86"/>
      <c r="C327" s="88"/>
      <c r="D327" s="88"/>
      <c r="E327" s="87"/>
      <c r="F327" s="87"/>
      <c r="G327" s="87"/>
      <c r="H327" s="120" t="s">
        <v>493</v>
      </c>
      <c r="I327" s="98"/>
      <c r="J327" s="98"/>
      <c r="K327" s="98"/>
      <c r="L327" s="98"/>
      <c r="M327" s="90"/>
      <c r="N327" s="90"/>
      <c r="O327" s="90"/>
      <c r="P327" s="90"/>
      <c r="Q327" s="90"/>
      <c r="R327" s="90"/>
      <c r="S327" s="90"/>
      <c r="T327" s="90"/>
      <c r="U327" s="98"/>
      <c r="V327" s="98"/>
      <c r="W327" s="98"/>
      <c r="X327" s="98"/>
      <c r="Y327" s="91"/>
      <c r="Z327" s="108"/>
      <c r="AA327" s="91"/>
      <c r="AB327" s="108"/>
      <c r="AC327" s="80"/>
    </row>
    <row r="328" spans="1:29" ht="16.5" thickTop="1" thickBot="1" x14ac:dyDescent="0.3">
      <c r="A328" s="86"/>
      <c r="B328" s="86"/>
      <c r="C328" s="88"/>
      <c r="D328" s="88"/>
      <c r="E328" s="87"/>
      <c r="F328" s="87"/>
      <c r="G328" s="87"/>
      <c r="H328" s="120" t="s">
        <v>494</v>
      </c>
      <c r="I328" s="98"/>
      <c r="J328" s="98"/>
      <c r="K328" s="98"/>
      <c r="L328" s="98"/>
      <c r="M328" s="90"/>
      <c r="N328" s="90"/>
      <c r="O328" s="90"/>
      <c r="P328" s="90"/>
      <c r="Q328" s="90"/>
      <c r="R328" s="90"/>
      <c r="S328" s="90"/>
      <c r="T328" s="90"/>
      <c r="U328" s="98"/>
      <c r="V328" s="98"/>
      <c r="W328" s="98"/>
      <c r="X328" s="98"/>
      <c r="Y328" s="91"/>
      <c r="Z328" s="108"/>
      <c r="AA328" s="91"/>
      <c r="AB328" s="108"/>
      <c r="AC328" s="80"/>
    </row>
    <row r="329" spans="1:29" ht="16.5" thickTop="1" thickBot="1" x14ac:dyDescent="0.3">
      <c r="A329" s="86"/>
      <c r="B329" s="86"/>
      <c r="C329" s="88"/>
      <c r="D329" s="88"/>
      <c r="E329" s="87"/>
      <c r="F329" s="87"/>
      <c r="G329" s="87"/>
      <c r="H329" s="120" t="s">
        <v>495</v>
      </c>
      <c r="I329" s="98"/>
      <c r="J329" s="98"/>
      <c r="K329" s="98"/>
      <c r="L329" s="98"/>
      <c r="M329" s="90"/>
      <c r="N329" s="90"/>
      <c r="O329" s="90"/>
      <c r="P329" s="90"/>
      <c r="Q329" s="90"/>
      <c r="R329" s="90"/>
      <c r="S329" s="90"/>
      <c r="T329" s="90"/>
      <c r="U329" s="98"/>
      <c r="V329" s="98"/>
      <c r="W329" s="98"/>
      <c r="X329" s="98"/>
      <c r="Y329" s="91"/>
      <c r="Z329" s="108"/>
      <c r="AA329" s="91"/>
      <c r="AB329" s="108"/>
      <c r="AC329" s="80"/>
    </row>
    <row r="330" spans="1:29" ht="40.5" thickTop="1" thickBot="1" x14ac:dyDescent="0.3">
      <c r="A330" s="86"/>
      <c r="B330" s="86"/>
      <c r="C330" s="88"/>
      <c r="D330" s="88"/>
      <c r="E330" s="87"/>
      <c r="F330" s="87"/>
      <c r="G330" s="87"/>
      <c r="H330" s="140" t="s">
        <v>581</v>
      </c>
      <c r="I330" s="98"/>
      <c r="J330" s="98"/>
      <c r="K330" s="98"/>
      <c r="L330" s="98"/>
      <c r="M330" s="90"/>
      <c r="N330" s="90"/>
      <c r="O330" s="90"/>
      <c r="P330" s="90"/>
      <c r="Q330" s="90"/>
      <c r="R330" s="90"/>
      <c r="S330" s="90"/>
      <c r="T330" s="90"/>
      <c r="U330" s="98">
        <v>1492626489</v>
      </c>
      <c r="V330" s="98">
        <v>1478774605</v>
      </c>
      <c r="W330" s="98">
        <v>1320419514</v>
      </c>
      <c r="X330" s="98">
        <v>1320419514</v>
      </c>
      <c r="Y330" s="91"/>
      <c r="Z330" s="108"/>
      <c r="AA330" s="91"/>
      <c r="AB330" s="108"/>
      <c r="AC330" s="80"/>
    </row>
    <row r="331" spans="1:29" ht="16.5" thickTop="1" thickBot="1" x14ac:dyDescent="0.3">
      <c r="A331" s="86"/>
      <c r="B331" s="86"/>
      <c r="C331" s="88"/>
      <c r="D331" s="88"/>
      <c r="E331" s="87"/>
      <c r="F331" s="87"/>
      <c r="G331" s="87"/>
      <c r="H331" s="120" t="s">
        <v>493</v>
      </c>
      <c r="I331" s="98"/>
      <c r="J331" s="98"/>
      <c r="K331" s="98"/>
      <c r="L331" s="98"/>
      <c r="M331" s="90"/>
      <c r="N331" s="90"/>
      <c r="O331" s="90"/>
      <c r="P331" s="90"/>
      <c r="Q331" s="90"/>
      <c r="R331" s="90"/>
      <c r="S331" s="90"/>
      <c r="T331" s="90"/>
      <c r="U331" s="98"/>
      <c r="V331" s="98"/>
      <c r="W331" s="98"/>
      <c r="X331" s="98"/>
      <c r="Y331" s="91"/>
      <c r="Z331" s="108"/>
      <c r="AA331" s="91"/>
      <c r="AB331" s="108"/>
      <c r="AC331" s="80"/>
    </row>
    <row r="332" spans="1:29" ht="16.5" thickTop="1" thickBot="1" x14ac:dyDescent="0.3">
      <c r="A332" s="86"/>
      <c r="B332" s="86"/>
      <c r="C332" s="88"/>
      <c r="D332" s="88"/>
      <c r="E332" s="87"/>
      <c r="F332" s="87"/>
      <c r="G332" s="87"/>
      <c r="H332" s="120" t="s">
        <v>494</v>
      </c>
      <c r="I332" s="98"/>
      <c r="J332" s="98"/>
      <c r="K332" s="98"/>
      <c r="L332" s="98"/>
      <c r="M332" s="90"/>
      <c r="N332" s="90"/>
      <c r="O332" s="90"/>
      <c r="P332" s="90"/>
      <c r="Q332" s="90"/>
      <c r="R332" s="90"/>
      <c r="S332" s="90"/>
      <c r="T332" s="90"/>
      <c r="U332" s="98"/>
      <c r="V332" s="98"/>
      <c r="W332" s="98"/>
      <c r="X332" s="98"/>
      <c r="Y332" s="91"/>
      <c r="Z332" s="108"/>
      <c r="AA332" s="91"/>
      <c r="AB332" s="108"/>
      <c r="AC332" s="80"/>
    </row>
    <row r="333" spans="1:29" ht="16.5" thickTop="1" thickBot="1" x14ac:dyDescent="0.3">
      <c r="A333" s="86"/>
      <c r="B333" s="86"/>
      <c r="C333" s="88"/>
      <c r="D333" s="88"/>
      <c r="E333" s="87"/>
      <c r="F333" s="87"/>
      <c r="G333" s="87"/>
      <c r="H333" s="120" t="s">
        <v>495</v>
      </c>
      <c r="I333" s="98"/>
      <c r="J333" s="98"/>
      <c r="K333" s="98"/>
      <c r="L333" s="98"/>
      <c r="M333" s="90"/>
      <c r="N333" s="90"/>
      <c r="O333" s="90"/>
      <c r="P333" s="90"/>
      <c r="Q333" s="90"/>
      <c r="R333" s="90"/>
      <c r="S333" s="90"/>
      <c r="T333" s="90"/>
      <c r="U333" s="98"/>
      <c r="V333" s="98"/>
      <c r="W333" s="98"/>
      <c r="X333" s="98"/>
      <c r="Y333" s="91"/>
      <c r="Z333" s="108"/>
      <c r="AA333" s="91"/>
      <c r="AB333" s="108"/>
      <c r="AC333" s="80"/>
    </row>
    <row r="334" spans="1:29" ht="16.5" thickTop="1" thickBot="1" x14ac:dyDescent="0.3">
      <c r="A334" s="86"/>
      <c r="B334" s="86"/>
      <c r="C334" s="88"/>
      <c r="D334" s="88"/>
      <c r="E334" s="87"/>
      <c r="F334" s="87"/>
      <c r="G334" s="87"/>
      <c r="H334" s="138" t="s">
        <v>582</v>
      </c>
      <c r="I334" s="98"/>
      <c r="J334" s="98"/>
      <c r="K334" s="98"/>
      <c r="L334" s="98"/>
      <c r="M334" s="90"/>
      <c r="N334" s="90"/>
      <c r="O334" s="90"/>
      <c r="P334" s="90"/>
      <c r="Q334" s="90"/>
      <c r="R334" s="90"/>
      <c r="S334" s="90"/>
      <c r="T334" s="90"/>
      <c r="U334" s="103">
        <f t="shared" ref="U334" si="89">+U335+U339+U343</f>
        <v>4105591571.2800002</v>
      </c>
      <c r="V334" s="103">
        <f t="shared" ref="V334" si="90">+V335+V339+V343</f>
        <v>4102860344</v>
      </c>
      <c r="W334" s="103">
        <f t="shared" ref="W334" si="91">+W335+W339+W343</f>
        <v>3828165488.5</v>
      </c>
      <c r="X334" s="103">
        <f t="shared" ref="X334" si="92">+X335+X339+X343</f>
        <v>3828165488.5</v>
      </c>
      <c r="Y334" s="91"/>
      <c r="Z334" s="108"/>
      <c r="AA334" s="91"/>
      <c r="AB334" s="108"/>
      <c r="AC334" s="80"/>
    </row>
    <row r="335" spans="1:29" ht="16.5" thickTop="1" thickBot="1" x14ac:dyDescent="0.3">
      <c r="A335" s="86"/>
      <c r="B335" s="86"/>
      <c r="C335" s="88"/>
      <c r="D335" s="88"/>
      <c r="E335" s="87"/>
      <c r="F335" s="87"/>
      <c r="G335" s="87"/>
      <c r="H335" s="120" t="s">
        <v>583</v>
      </c>
      <c r="I335" s="98"/>
      <c r="J335" s="98"/>
      <c r="K335" s="98"/>
      <c r="L335" s="98"/>
      <c r="M335" s="90"/>
      <c r="N335" s="90"/>
      <c r="O335" s="90"/>
      <c r="P335" s="90"/>
      <c r="Q335" s="90"/>
      <c r="R335" s="90"/>
      <c r="S335" s="90"/>
      <c r="T335" s="90"/>
      <c r="U335" s="98">
        <v>149099351</v>
      </c>
      <c r="V335" s="98">
        <v>149099351</v>
      </c>
      <c r="W335" s="98">
        <v>149099351</v>
      </c>
      <c r="X335" s="98">
        <v>149099351</v>
      </c>
      <c r="Y335" s="91"/>
      <c r="Z335" s="108"/>
      <c r="AA335" s="91"/>
      <c r="AB335" s="108"/>
      <c r="AC335" s="80"/>
    </row>
    <row r="336" spans="1:29" ht="16.5" thickTop="1" thickBot="1" x14ac:dyDescent="0.3">
      <c r="A336" s="86"/>
      <c r="B336" s="86"/>
      <c r="C336" s="88"/>
      <c r="D336" s="88"/>
      <c r="E336" s="87"/>
      <c r="F336" s="87"/>
      <c r="G336" s="87"/>
      <c r="H336" s="120" t="s">
        <v>493</v>
      </c>
      <c r="I336" s="98"/>
      <c r="J336" s="98"/>
      <c r="K336" s="98"/>
      <c r="L336" s="98"/>
      <c r="M336" s="90"/>
      <c r="N336" s="90"/>
      <c r="O336" s="90"/>
      <c r="P336" s="90"/>
      <c r="Q336" s="90"/>
      <c r="R336" s="90"/>
      <c r="S336" s="90"/>
      <c r="T336" s="90"/>
      <c r="U336" s="98"/>
      <c r="V336" s="98"/>
      <c r="W336" s="98"/>
      <c r="X336" s="98"/>
      <c r="Y336" s="91"/>
      <c r="Z336" s="108"/>
      <c r="AA336" s="91"/>
      <c r="AB336" s="108"/>
      <c r="AC336" s="80"/>
    </row>
    <row r="337" spans="1:29" ht="16.5" thickTop="1" thickBot="1" x14ac:dyDescent="0.3">
      <c r="A337" s="86"/>
      <c r="B337" s="86"/>
      <c r="C337" s="88"/>
      <c r="D337" s="88"/>
      <c r="E337" s="87"/>
      <c r="F337" s="87"/>
      <c r="G337" s="87"/>
      <c r="H337" s="120" t="s">
        <v>494</v>
      </c>
      <c r="I337" s="98"/>
      <c r="J337" s="98"/>
      <c r="K337" s="98"/>
      <c r="L337" s="98"/>
      <c r="M337" s="90"/>
      <c r="N337" s="90"/>
      <c r="O337" s="90"/>
      <c r="P337" s="90"/>
      <c r="Q337" s="90"/>
      <c r="R337" s="90"/>
      <c r="S337" s="90"/>
      <c r="T337" s="90"/>
      <c r="U337" s="98"/>
      <c r="V337" s="98"/>
      <c r="W337" s="98"/>
      <c r="X337" s="98"/>
      <c r="Y337" s="91"/>
      <c r="Z337" s="108"/>
      <c r="AA337" s="91"/>
      <c r="AB337" s="108"/>
      <c r="AC337" s="80"/>
    </row>
    <row r="338" spans="1:29" ht="16.5" thickTop="1" thickBot="1" x14ac:dyDescent="0.3">
      <c r="A338" s="86"/>
      <c r="B338" s="86"/>
      <c r="C338" s="88"/>
      <c r="D338" s="88"/>
      <c r="E338" s="87"/>
      <c r="F338" s="87"/>
      <c r="G338" s="87"/>
      <c r="H338" s="120" t="s">
        <v>495</v>
      </c>
      <c r="I338" s="98"/>
      <c r="J338" s="98"/>
      <c r="K338" s="98"/>
      <c r="L338" s="98"/>
      <c r="M338" s="90"/>
      <c r="N338" s="90"/>
      <c r="O338" s="90"/>
      <c r="P338" s="90"/>
      <c r="Q338" s="90"/>
      <c r="R338" s="90"/>
      <c r="S338" s="90"/>
      <c r="T338" s="90"/>
      <c r="U338" s="98"/>
      <c r="V338" s="98"/>
      <c r="W338" s="98"/>
      <c r="X338" s="98"/>
      <c r="Y338" s="91"/>
      <c r="Z338" s="108"/>
      <c r="AA338" s="91"/>
      <c r="AB338" s="108"/>
      <c r="AC338" s="80"/>
    </row>
    <row r="339" spans="1:29" ht="27.75" thickTop="1" thickBot="1" x14ac:dyDescent="0.3">
      <c r="A339" s="86"/>
      <c r="B339" s="86"/>
      <c r="C339" s="88"/>
      <c r="D339" s="88"/>
      <c r="E339" s="87"/>
      <c r="F339" s="87"/>
      <c r="G339" s="87"/>
      <c r="H339" s="140" t="s">
        <v>584</v>
      </c>
      <c r="I339" s="98"/>
      <c r="J339" s="98"/>
      <c r="K339" s="98"/>
      <c r="L339" s="98"/>
      <c r="M339" s="90"/>
      <c r="N339" s="90"/>
      <c r="O339" s="90"/>
      <c r="P339" s="90"/>
      <c r="Q339" s="90"/>
      <c r="R339" s="90"/>
      <c r="S339" s="90"/>
      <c r="T339" s="90"/>
      <c r="U339" s="98">
        <v>412332826</v>
      </c>
      <c r="V339" s="98">
        <v>412312001</v>
      </c>
      <c r="W339" s="98">
        <v>137617145.5</v>
      </c>
      <c r="X339" s="98">
        <v>137617145.5</v>
      </c>
      <c r="Y339" s="91"/>
      <c r="Z339" s="108"/>
      <c r="AA339" s="91"/>
      <c r="AB339" s="108"/>
      <c r="AC339" s="80"/>
    </row>
    <row r="340" spans="1:29" ht="16.5" thickTop="1" thickBot="1" x14ac:dyDescent="0.3">
      <c r="A340" s="86"/>
      <c r="B340" s="86"/>
      <c r="C340" s="88"/>
      <c r="D340" s="88"/>
      <c r="E340" s="87"/>
      <c r="F340" s="87"/>
      <c r="G340" s="87"/>
      <c r="H340" s="120" t="s">
        <v>493</v>
      </c>
      <c r="I340" s="98"/>
      <c r="J340" s="98"/>
      <c r="K340" s="98"/>
      <c r="L340" s="98"/>
      <c r="M340" s="90"/>
      <c r="N340" s="90"/>
      <c r="O340" s="90"/>
      <c r="P340" s="90"/>
      <c r="Q340" s="90"/>
      <c r="R340" s="90"/>
      <c r="S340" s="90"/>
      <c r="T340" s="90"/>
      <c r="U340" s="98"/>
      <c r="V340" s="98"/>
      <c r="W340" s="98"/>
      <c r="X340" s="98"/>
      <c r="Y340" s="91"/>
      <c r="Z340" s="108"/>
      <c r="AA340" s="91"/>
      <c r="AB340" s="108"/>
      <c r="AC340" s="80"/>
    </row>
    <row r="341" spans="1:29" ht="16.5" thickTop="1" thickBot="1" x14ac:dyDescent="0.3">
      <c r="A341" s="86"/>
      <c r="B341" s="86"/>
      <c r="C341" s="88"/>
      <c r="D341" s="88"/>
      <c r="E341" s="87"/>
      <c r="F341" s="87"/>
      <c r="G341" s="87"/>
      <c r="H341" s="120" t="s">
        <v>494</v>
      </c>
      <c r="I341" s="98"/>
      <c r="J341" s="98"/>
      <c r="K341" s="98"/>
      <c r="L341" s="98"/>
      <c r="M341" s="90"/>
      <c r="N341" s="90"/>
      <c r="O341" s="90"/>
      <c r="P341" s="90"/>
      <c r="Q341" s="90"/>
      <c r="R341" s="90"/>
      <c r="S341" s="90"/>
      <c r="T341" s="90"/>
      <c r="U341" s="98"/>
      <c r="V341" s="98"/>
      <c r="W341" s="98"/>
      <c r="X341" s="98"/>
      <c r="Y341" s="91"/>
      <c r="Z341" s="108"/>
      <c r="AA341" s="91"/>
      <c r="AB341" s="108"/>
      <c r="AC341" s="80"/>
    </row>
    <row r="342" spans="1:29" ht="16.5" thickTop="1" thickBot="1" x14ac:dyDescent="0.3">
      <c r="A342" s="86"/>
      <c r="B342" s="86"/>
      <c r="C342" s="88"/>
      <c r="D342" s="88"/>
      <c r="E342" s="87"/>
      <c r="F342" s="87"/>
      <c r="G342" s="87"/>
      <c r="H342" s="120" t="s">
        <v>495</v>
      </c>
      <c r="I342" s="98"/>
      <c r="J342" s="98"/>
      <c r="K342" s="98"/>
      <c r="L342" s="98"/>
      <c r="M342" s="90"/>
      <c r="N342" s="90"/>
      <c r="O342" s="90"/>
      <c r="P342" s="90"/>
      <c r="Q342" s="90"/>
      <c r="R342" s="90"/>
      <c r="S342" s="90"/>
      <c r="T342" s="90"/>
      <c r="U342" s="98"/>
      <c r="V342" s="98"/>
      <c r="W342" s="98"/>
      <c r="X342" s="98"/>
      <c r="Y342" s="91"/>
      <c r="Z342" s="108"/>
      <c r="AA342" s="91"/>
      <c r="AB342" s="108"/>
      <c r="AC342" s="80"/>
    </row>
    <row r="343" spans="1:29" ht="27.75" thickTop="1" thickBot="1" x14ac:dyDescent="0.3">
      <c r="A343" s="86"/>
      <c r="B343" s="86"/>
      <c r="C343" s="88"/>
      <c r="D343" s="88"/>
      <c r="E343" s="87"/>
      <c r="F343" s="87"/>
      <c r="G343" s="87"/>
      <c r="H343" s="140" t="s">
        <v>585</v>
      </c>
      <c r="I343" s="98"/>
      <c r="J343" s="98"/>
      <c r="K343" s="98"/>
      <c r="L343" s="98"/>
      <c r="M343" s="90"/>
      <c r="N343" s="90"/>
      <c r="O343" s="90"/>
      <c r="P343" s="90"/>
      <c r="Q343" s="90"/>
      <c r="R343" s="90"/>
      <c r="S343" s="90"/>
      <c r="T343" s="90"/>
      <c r="U343" s="98">
        <v>3544159394.2800002</v>
      </c>
      <c r="V343" s="98">
        <v>3541448992</v>
      </c>
      <c r="W343" s="98">
        <v>3541448992</v>
      </c>
      <c r="X343" s="98">
        <v>3541448992</v>
      </c>
      <c r="Y343" s="91"/>
      <c r="Z343" s="108"/>
      <c r="AA343" s="91"/>
      <c r="AB343" s="108"/>
      <c r="AC343" s="80"/>
    </row>
    <row r="344" spans="1:29" ht="16.5" thickTop="1" thickBot="1" x14ac:dyDescent="0.3">
      <c r="A344" s="86"/>
      <c r="B344" s="86"/>
      <c r="C344" s="88"/>
      <c r="D344" s="88"/>
      <c r="E344" s="87"/>
      <c r="F344" s="87"/>
      <c r="G344" s="87"/>
      <c r="H344" s="120" t="s">
        <v>493</v>
      </c>
      <c r="I344" s="98"/>
      <c r="J344" s="98"/>
      <c r="K344" s="98"/>
      <c r="L344" s="98"/>
      <c r="M344" s="90"/>
      <c r="N344" s="90"/>
      <c r="O344" s="90"/>
      <c r="P344" s="90"/>
      <c r="Q344" s="90"/>
      <c r="R344" s="90"/>
      <c r="S344" s="90"/>
      <c r="T344" s="90"/>
      <c r="U344" s="98"/>
      <c r="V344" s="98"/>
      <c r="W344" s="98"/>
      <c r="X344" s="98"/>
      <c r="Y344" s="91"/>
      <c r="Z344" s="108"/>
      <c r="AA344" s="91"/>
      <c r="AB344" s="108"/>
      <c r="AC344" s="80"/>
    </row>
    <row r="345" spans="1:29" ht="16.5" thickTop="1" thickBot="1" x14ac:dyDescent="0.3">
      <c r="A345" s="86"/>
      <c r="B345" s="86"/>
      <c r="C345" s="88"/>
      <c r="D345" s="88"/>
      <c r="E345" s="87"/>
      <c r="F345" s="87"/>
      <c r="G345" s="87"/>
      <c r="H345" s="120" t="s">
        <v>494</v>
      </c>
      <c r="I345" s="98"/>
      <c r="J345" s="98"/>
      <c r="K345" s="98"/>
      <c r="L345" s="98"/>
      <c r="M345" s="90"/>
      <c r="N345" s="90"/>
      <c r="O345" s="90"/>
      <c r="P345" s="90"/>
      <c r="Q345" s="90"/>
      <c r="R345" s="90"/>
      <c r="S345" s="90"/>
      <c r="T345" s="90"/>
      <c r="U345" s="98"/>
      <c r="V345" s="98"/>
      <c r="W345" s="98"/>
      <c r="X345" s="98"/>
      <c r="Y345" s="91"/>
      <c r="Z345" s="108"/>
      <c r="AA345" s="91"/>
      <c r="AB345" s="108"/>
      <c r="AC345" s="80"/>
    </row>
    <row r="346" spans="1:29" ht="16.5" thickTop="1" thickBot="1" x14ac:dyDescent="0.3">
      <c r="A346" s="86"/>
      <c r="B346" s="86"/>
      <c r="C346" s="88"/>
      <c r="D346" s="88"/>
      <c r="E346" s="87"/>
      <c r="F346" s="87"/>
      <c r="G346" s="87"/>
      <c r="H346" s="120" t="s">
        <v>495</v>
      </c>
      <c r="I346" s="98"/>
      <c r="J346" s="98"/>
      <c r="K346" s="98"/>
      <c r="L346" s="98"/>
      <c r="M346" s="90"/>
      <c r="N346" s="90"/>
      <c r="O346" s="90"/>
      <c r="P346" s="90"/>
      <c r="Q346" s="90"/>
      <c r="R346" s="90"/>
      <c r="S346" s="90"/>
      <c r="T346" s="90"/>
      <c r="U346" s="98"/>
      <c r="V346" s="98"/>
      <c r="W346" s="98"/>
      <c r="X346" s="98"/>
      <c r="Y346" s="91"/>
      <c r="Z346" s="108"/>
      <c r="AA346" s="91"/>
      <c r="AB346" s="108"/>
      <c r="AC346" s="80"/>
    </row>
    <row r="347" spans="1:29" ht="16.5" thickTop="1" thickBot="1" x14ac:dyDescent="0.3">
      <c r="A347" s="86"/>
      <c r="B347" s="86"/>
      <c r="C347" s="88"/>
      <c r="D347" s="88"/>
      <c r="E347" s="87"/>
      <c r="F347" s="87"/>
      <c r="G347" s="87"/>
      <c r="H347" s="138" t="s">
        <v>587</v>
      </c>
      <c r="I347" s="98"/>
      <c r="J347" s="98"/>
      <c r="K347" s="98"/>
      <c r="L347" s="98"/>
      <c r="M347" s="90"/>
      <c r="N347" s="90"/>
      <c r="O347" s="90"/>
      <c r="P347" s="90"/>
      <c r="Q347" s="90"/>
      <c r="R347" s="90"/>
      <c r="S347" s="90"/>
      <c r="T347" s="90"/>
      <c r="U347" s="103">
        <f>+U348</f>
        <v>329345485.60000002</v>
      </c>
      <c r="V347" s="103">
        <f t="shared" ref="V347:X347" si="93">+V348</f>
        <v>0</v>
      </c>
      <c r="W347" s="103">
        <f t="shared" si="93"/>
        <v>0</v>
      </c>
      <c r="X347" s="103">
        <f t="shared" si="93"/>
        <v>0</v>
      </c>
      <c r="Y347" s="91"/>
      <c r="Z347" s="108"/>
      <c r="AA347" s="91"/>
      <c r="AB347" s="108"/>
      <c r="AC347" s="80"/>
    </row>
    <row r="348" spans="1:29" ht="16.5" thickTop="1" thickBot="1" x14ac:dyDescent="0.3">
      <c r="A348" s="86"/>
      <c r="B348" s="86"/>
      <c r="C348" s="88"/>
      <c r="D348" s="88"/>
      <c r="E348" s="87"/>
      <c r="F348" s="87"/>
      <c r="G348" s="87"/>
      <c r="H348" s="120" t="s">
        <v>586</v>
      </c>
      <c r="I348" s="98"/>
      <c r="J348" s="98"/>
      <c r="K348" s="98"/>
      <c r="L348" s="98"/>
      <c r="M348" s="90"/>
      <c r="N348" s="90"/>
      <c r="O348" s="90"/>
      <c r="P348" s="90"/>
      <c r="Q348" s="90"/>
      <c r="R348" s="90"/>
      <c r="S348" s="90"/>
      <c r="T348" s="90"/>
      <c r="U348" s="98">
        <v>329345485.60000002</v>
      </c>
      <c r="V348" s="98">
        <v>0</v>
      </c>
      <c r="W348" s="98">
        <v>0</v>
      </c>
      <c r="X348" s="98">
        <v>0</v>
      </c>
      <c r="Y348" s="91"/>
      <c r="Z348" s="108"/>
      <c r="AA348" s="91"/>
      <c r="AB348" s="108"/>
      <c r="AC348" s="80"/>
    </row>
    <row r="349" spans="1:29" ht="16.5" thickTop="1" thickBot="1" x14ac:dyDescent="0.3">
      <c r="A349" s="86"/>
      <c r="B349" s="86"/>
      <c r="C349" s="88"/>
      <c r="D349" s="88"/>
      <c r="E349" s="87"/>
      <c r="F349" s="87"/>
      <c r="G349" s="87"/>
      <c r="H349" s="120" t="s">
        <v>493</v>
      </c>
      <c r="I349" s="98"/>
      <c r="J349" s="98"/>
      <c r="K349" s="98"/>
      <c r="L349" s="98"/>
      <c r="M349" s="90"/>
      <c r="N349" s="90"/>
      <c r="O349" s="90"/>
      <c r="P349" s="90"/>
      <c r="Q349" s="90"/>
      <c r="R349" s="90"/>
      <c r="S349" s="90"/>
      <c r="T349" s="90"/>
      <c r="U349" s="98"/>
      <c r="V349" s="98"/>
      <c r="W349" s="98"/>
      <c r="X349" s="98"/>
      <c r="Y349" s="91"/>
      <c r="Z349" s="108"/>
      <c r="AA349" s="91"/>
      <c r="AB349" s="108"/>
      <c r="AC349" s="80"/>
    </row>
    <row r="350" spans="1:29" ht="16.5" thickTop="1" thickBot="1" x14ac:dyDescent="0.3">
      <c r="A350" s="86"/>
      <c r="B350" s="86"/>
      <c r="C350" s="88"/>
      <c r="D350" s="88"/>
      <c r="E350" s="87"/>
      <c r="F350" s="87"/>
      <c r="G350" s="87"/>
      <c r="H350" s="120" t="s">
        <v>494</v>
      </c>
      <c r="I350" s="98"/>
      <c r="J350" s="98"/>
      <c r="K350" s="98"/>
      <c r="L350" s="98"/>
      <c r="M350" s="90"/>
      <c r="N350" s="90"/>
      <c r="O350" s="90"/>
      <c r="P350" s="90"/>
      <c r="Q350" s="90"/>
      <c r="R350" s="90"/>
      <c r="S350" s="90"/>
      <c r="T350" s="90"/>
      <c r="U350" s="98"/>
      <c r="V350" s="98"/>
      <c r="W350" s="98"/>
      <c r="X350" s="98"/>
      <c r="Y350" s="91"/>
      <c r="Z350" s="108"/>
      <c r="AA350" s="91"/>
      <c r="AB350" s="108"/>
      <c r="AC350" s="80"/>
    </row>
    <row r="351" spans="1:29" ht="16.5" thickTop="1" thickBot="1" x14ac:dyDescent="0.3">
      <c r="A351" s="86"/>
      <c r="B351" s="86"/>
      <c r="C351" s="88"/>
      <c r="D351" s="88"/>
      <c r="E351" s="87"/>
      <c r="F351" s="87"/>
      <c r="G351" s="87"/>
      <c r="H351" s="120" t="s">
        <v>495</v>
      </c>
      <c r="I351" s="98"/>
      <c r="J351" s="98"/>
      <c r="K351" s="98"/>
      <c r="L351" s="98"/>
      <c r="M351" s="90"/>
      <c r="N351" s="90"/>
      <c r="O351" s="90"/>
      <c r="P351" s="90"/>
      <c r="Q351" s="90"/>
      <c r="R351" s="90"/>
      <c r="S351" s="90"/>
      <c r="T351" s="90"/>
      <c r="U351" s="98"/>
      <c r="V351" s="98"/>
      <c r="W351" s="98"/>
      <c r="X351" s="98"/>
      <c r="Y351" s="91"/>
      <c r="Z351" s="108"/>
      <c r="AA351" s="91"/>
      <c r="AB351" s="108"/>
      <c r="AC351" s="80"/>
    </row>
    <row r="352" spans="1:29" ht="27.75" thickTop="1" thickBot="1" x14ac:dyDescent="0.3">
      <c r="A352" s="86"/>
      <c r="B352" s="86"/>
      <c r="C352" s="88"/>
      <c r="D352" s="88"/>
      <c r="E352" s="87"/>
      <c r="F352" s="87"/>
      <c r="G352" s="87"/>
      <c r="H352" s="150" t="s">
        <v>588</v>
      </c>
      <c r="I352" s="98"/>
      <c r="J352" s="98"/>
      <c r="K352" s="98"/>
      <c r="L352" s="98"/>
      <c r="M352" s="90"/>
      <c r="N352" s="90"/>
      <c r="O352" s="90"/>
      <c r="P352" s="90"/>
      <c r="Q352" s="90"/>
      <c r="R352" s="90"/>
      <c r="S352" s="90"/>
      <c r="T352" s="90"/>
      <c r="U352" s="103">
        <f>+U353+U357</f>
        <v>1806363563</v>
      </c>
      <c r="V352" s="103">
        <f t="shared" ref="V352:X352" si="94">+V353+V357</f>
        <v>1805438063</v>
      </c>
      <c r="W352" s="103">
        <f t="shared" si="94"/>
        <v>1805438063</v>
      </c>
      <c r="X352" s="103">
        <f t="shared" si="94"/>
        <v>1805438063</v>
      </c>
      <c r="Y352" s="91"/>
      <c r="Z352" s="108"/>
      <c r="AA352" s="91"/>
      <c r="AB352" s="108"/>
      <c r="AC352" s="80"/>
    </row>
    <row r="353" spans="1:29" ht="16.5" thickTop="1" thickBot="1" x14ac:dyDescent="0.3">
      <c r="A353" s="86"/>
      <c r="B353" s="86"/>
      <c r="C353" s="88"/>
      <c r="D353" s="88"/>
      <c r="E353" s="87"/>
      <c r="F353" s="87"/>
      <c r="G353" s="87"/>
      <c r="H353" s="120" t="s">
        <v>589</v>
      </c>
      <c r="I353" s="98"/>
      <c r="J353" s="98"/>
      <c r="K353" s="98"/>
      <c r="L353" s="98"/>
      <c r="M353" s="90"/>
      <c r="N353" s="90"/>
      <c r="O353" s="90"/>
      <c r="P353" s="90"/>
      <c r="Q353" s="90"/>
      <c r="R353" s="90"/>
      <c r="S353" s="90"/>
      <c r="T353" s="90"/>
      <c r="U353" s="98">
        <v>757565900</v>
      </c>
      <c r="V353" s="98">
        <v>756640400</v>
      </c>
      <c r="W353" s="98">
        <v>756640400</v>
      </c>
      <c r="X353" s="98">
        <v>756640400</v>
      </c>
      <c r="Y353" s="91"/>
      <c r="Z353" s="108"/>
      <c r="AA353" s="91"/>
      <c r="AB353" s="108"/>
      <c r="AC353" s="80"/>
    </row>
    <row r="354" spans="1:29" ht="16.5" thickTop="1" thickBot="1" x14ac:dyDescent="0.3">
      <c r="A354" s="86"/>
      <c r="B354" s="86"/>
      <c r="C354" s="88"/>
      <c r="D354" s="88"/>
      <c r="E354" s="87"/>
      <c r="F354" s="87"/>
      <c r="G354" s="87"/>
      <c r="H354" s="120" t="s">
        <v>493</v>
      </c>
      <c r="I354" s="98"/>
      <c r="J354" s="98"/>
      <c r="K354" s="98"/>
      <c r="L354" s="98"/>
      <c r="M354" s="90"/>
      <c r="N354" s="90"/>
      <c r="O354" s="90"/>
      <c r="P354" s="90"/>
      <c r="Q354" s="90"/>
      <c r="R354" s="90"/>
      <c r="S354" s="90"/>
      <c r="T354" s="90"/>
      <c r="U354" s="98"/>
      <c r="V354" s="98"/>
      <c r="W354" s="98"/>
      <c r="X354" s="98"/>
      <c r="Y354" s="91"/>
      <c r="Z354" s="108"/>
      <c r="AA354" s="91"/>
      <c r="AB354" s="108"/>
      <c r="AC354" s="80"/>
    </row>
    <row r="355" spans="1:29" ht="16.5" thickTop="1" thickBot="1" x14ac:dyDescent="0.3">
      <c r="A355" s="86"/>
      <c r="B355" s="86"/>
      <c r="C355" s="88"/>
      <c r="D355" s="88"/>
      <c r="E355" s="87"/>
      <c r="F355" s="87"/>
      <c r="G355" s="87"/>
      <c r="H355" s="120" t="s">
        <v>494</v>
      </c>
      <c r="I355" s="98"/>
      <c r="J355" s="98"/>
      <c r="K355" s="98"/>
      <c r="L355" s="98"/>
      <c r="M355" s="90"/>
      <c r="N355" s="90"/>
      <c r="O355" s="90"/>
      <c r="P355" s="90"/>
      <c r="Q355" s="90"/>
      <c r="R355" s="90"/>
      <c r="S355" s="90"/>
      <c r="T355" s="90"/>
      <c r="U355" s="98"/>
      <c r="V355" s="98"/>
      <c r="W355" s="98"/>
      <c r="X355" s="98"/>
      <c r="Y355" s="91"/>
      <c r="Z355" s="108"/>
      <c r="AA355" s="91"/>
      <c r="AB355" s="108"/>
      <c r="AC355" s="80"/>
    </row>
    <row r="356" spans="1:29" ht="16.5" thickTop="1" thickBot="1" x14ac:dyDescent="0.3">
      <c r="A356" s="86"/>
      <c r="B356" s="86"/>
      <c r="C356" s="88"/>
      <c r="D356" s="88"/>
      <c r="E356" s="87"/>
      <c r="F356" s="87"/>
      <c r="G356" s="87"/>
      <c r="H356" s="120" t="s">
        <v>495</v>
      </c>
      <c r="I356" s="98"/>
      <c r="J356" s="98"/>
      <c r="K356" s="98"/>
      <c r="L356" s="98"/>
      <c r="M356" s="90"/>
      <c r="N356" s="90"/>
      <c r="O356" s="90"/>
      <c r="P356" s="90"/>
      <c r="Q356" s="90"/>
      <c r="R356" s="90"/>
      <c r="S356" s="90"/>
      <c r="T356" s="90"/>
      <c r="U356" s="98"/>
      <c r="V356" s="98"/>
      <c r="W356" s="98"/>
      <c r="X356" s="98"/>
      <c r="Y356" s="91"/>
      <c r="Z356" s="108"/>
      <c r="AA356" s="91"/>
      <c r="AB356" s="108"/>
      <c r="AC356" s="80"/>
    </row>
    <row r="357" spans="1:29" ht="16.5" thickTop="1" thickBot="1" x14ac:dyDescent="0.3">
      <c r="A357" s="86"/>
      <c r="B357" s="86"/>
      <c r="C357" s="88"/>
      <c r="D357" s="88"/>
      <c r="E357" s="87"/>
      <c r="F357" s="87"/>
      <c r="G357" s="87"/>
      <c r="H357" s="120" t="s">
        <v>590</v>
      </c>
      <c r="I357" s="98"/>
      <c r="J357" s="98"/>
      <c r="K357" s="98"/>
      <c r="L357" s="98"/>
      <c r="M357" s="90"/>
      <c r="N357" s="90"/>
      <c r="O357" s="90"/>
      <c r="P357" s="90"/>
      <c r="Q357" s="90"/>
      <c r="R357" s="90"/>
      <c r="S357" s="90"/>
      <c r="T357" s="90"/>
      <c r="U357" s="98">
        <v>1048797663</v>
      </c>
      <c r="V357" s="98">
        <v>1048797663</v>
      </c>
      <c r="W357" s="98">
        <v>1048797663</v>
      </c>
      <c r="X357" s="98">
        <v>1048797663</v>
      </c>
      <c r="Y357" s="91"/>
      <c r="Z357" s="108"/>
      <c r="AA357" s="91"/>
      <c r="AB357" s="108"/>
      <c r="AC357" s="80"/>
    </row>
    <row r="358" spans="1:29" ht="16.5" thickTop="1" thickBot="1" x14ac:dyDescent="0.3">
      <c r="A358" s="86"/>
      <c r="B358" s="86"/>
      <c r="C358" s="88"/>
      <c r="D358" s="88"/>
      <c r="E358" s="87"/>
      <c r="F358" s="87"/>
      <c r="G358" s="87"/>
      <c r="H358" s="120" t="s">
        <v>493</v>
      </c>
      <c r="I358" s="98"/>
      <c r="J358" s="98"/>
      <c r="K358" s="98"/>
      <c r="L358" s="98"/>
      <c r="M358" s="90"/>
      <c r="N358" s="90"/>
      <c r="O358" s="90"/>
      <c r="P358" s="90"/>
      <c r="Q358" s="90"/>
      <c r="R358" s="90"/>
      <c r="S358" s="90"/>
      <c r="T358" s="90"/>
      <c r="U358" s="98"/>
      <c r="V358" s="98"/>
      <c r="W358" s="98"/>
      <c r="X358" s="98"/>
      <c r="Y358" s="91"/>
      <c r="Z358" s="108"/>
      <c r="AA358" s="91"/>
      <c r="AB358" s="108"/>
      <c r="AC358" s="80"/>
    </row>
    <row r="359" spans="1:29" ht="16.5" thickTop="1" thickBot="1" x14ac:dyDescent="0.3">
      <c r="A359" s="86"/>
      <c r="B359" s="86"/>
      <c r="C359" s="88"/>
      <c r="D359" s="88"/>
      <c r="E359" s="87"/>
      <c r="F359" s="87"/>
      <c r="G359" s="87"/>
      <c r="H359" s="120" t="s">
        <v>494</v>
      </c>
      <c r="I359" s="98"/>
      <c r="J359" s="98"/>
      <c r="K359" s="98"/>
      <c r="L359" s="98"/>
      <c r="M359" s="90"/>
      <c r="N359" s="90"/>
      <c r="O359" s="90"/>
      <c r="P359" s="90"/>
      <c r="Q359" s="90"/>
      <c r="R359" s="90"/>
      <c r="S359" s="90"/>
      <c r="T359" s="90"/>
      <c r="U359" s="98"/>
      <c r="V359" s="98"/>
      <c r="W359" s="98"/>
      <c r="X359" s="98"/>
      <c r="Y359" s="91"/>
      <c r="Z359" s="108"/>
      <c r="AA359" s="91"/>
      <c r="AB359" s="108"/>
      <c r="AC359" s="80"/>
    </row>
    <row r="360" spans="1:29" ht="16.5" thickTop="1" thickBot="1" x14ac:dyDescent="0.3">
      <c r="A360" s="86"/>
      <c r="B360" s="86"/>
      <c r="C360" s="88"/>
      <c r="D360" s="88"/>
      <c r="E360" s="87"/>
      <c r="F360" s="87"/>
      <c r="G360" s="87"/>
      <c r="H360" s="120" t="s">
        <v>495</v>
      </c>
      <c r="I360" s="98"/>
      <c r="J360" s="98"/>
      <c r="K360" s="98"/>
      <c r="L360" s="98"/>
      <c r="M360" s="90"/>
      <c r="N360" s="90"/>
      <c r="O360" s="90"/>
      <c r="P360" s="90"/>
      <c r="Q360" s="90"/>
      <c r="R360" s="90"/>
      <c r="S360" s="90"/>
      <c r="T360" s="90"/>
      <c r="U360" s="98"/>
      <c r="V360" s="98"/>
      <c r="W360" s="98"/>
      <c r="X360" s="98"/>
      <c r="Y360" s="91"/>
      <c r="Z360" s="108"/>
      <c r="AA360" s="91"/>
      <c r="AB360" s="108"/>
      <c r="AC360" s="80"/>
    </row>
    <row r="361" spans="1:29" ht="27.75" thickTop="1" thickBot="1" x14ac:dyDescent="0.3">
      <c r="A361" s="86"/>
      <c r="B361" s="86"/>
      <c r="C361" s="88"/>
      <c r="D361" s="88"/>
      <c r="E361" s="87"/>
      <c r="F361" s="87"/>
      <c r="G361" s="87"/>
      <c r="H361" s="150" t="s">
        <v>591</v>
      </c>
      <c r="I361" s="98"/>
      <c r="J361" s="98"/>
      <c r="K361" s="98"/>
      <c r="L361" s="98"/>
      <c r="M361" s="90"/>
      <c r="N361" s="90"/>
      <c r="O361" s="90"/>
      <c r="P361" s="90"/>
      <c r="Q361" s="90"/>
      <c r="R361" s="90"/>
      <c r="S361" s="90"/>
      <c r="T361" s="90"/>
      <c r="U361" s="103">
        <f>+U362</f>
        <v>87908915</v>
      </c>
      <c r="V361" s="103">
        <f t="shared" ref="V361:X361" si="95">+V362</f>
        <v>87908915</v>
      </c>
      <c r="W361" s="103">
        <f t="shared" si="95"/>
        <v>87908915</v>
      </c>
      <c r="X361" s="103">
        <f t="shared" si="95"/>
        <v>87908915</v>
      </c>
      <c r="Y361" s="91"/>
      <c r="Z361" s="108"/>
      <c r="AA361" s="91"/>
      <c r="AB361" s="108"/>
      <c r="AC361" s="80"/>
    </row>
    <row r="362" spans="1:29" ht="16.5" thickTop="1" thickBot="1" x14ac:dyDescent="0.3">
      <c r="A362" s="86"/>
      <c r="B362" s="86"/>
      <c r="C362" s="88"/>
      <c r="D362" s="88"/>
      <c r="E362" s="87"/>
      <c r="F362" s="87"/>
      <c r="G362" s="87"/>
      <c r="H362" s="120" t="s">
        <v>592</v>
      </c>
      <c r="I362" s="98"/>
      <c r="J362" s="98"/>
      <c r="K362" s="98"/>
      <c r="L362" s="98"/>
      <c r="M362" s="90"/>
      <c r="N362" s="90"/>
      <c r="O362" s="90"/>
      <c r="P362" s="90"/>
      <c r="Q362" s="90"/>
      <c r="R362" s="90"/>
      <c r="S362" s="90"/>
      <c r="T362" s="90"/>
      <c r="U362" s="98">
        <v>87908915</v>
      </c>
      <c r="V362" s="98">
        <v>87908915</v>
      </c>
      <c r="W362" s="98">
        <v>87908915</v>
      </c>
      <c r="X362" s="98">
        <v>87908915</v>
      </c>
      <c r="Y362" s="91"/>
      <c r="Z362" s="108"/>
      <c r="AA362" s="91"/>
      <c r="AB362" s="108"/>
      <c r="AC362" s="80"/>
    </row>
    <row r="363" spans="1:29" ht="16.5" thickTop="1" thickBot="1" x14ac:dyDescent="0.3">
      <c r="A363" s="86"/>
      <c r="B363" s="86"/>
      <c r="C363" s="88"/>
      <c r="D363" s="88"/>
      <c r="E363" s="87"/>
      <c r="F363" s="87"/>
      <c r="G363" s="87"/>
      <c r="H363" s="120" t="s">
        <v>493</v>
      </c>
      <c r="I363" s="98"/>
      <c r="J363" s="98"/>
      <c r="K363" s="98"/>
      <c r="L363" s="98"/>
      <c r="M363" s="90"/>
      <c r="N363" s="90"/>
      <c r="O363" s="90"/>
      <c r="P363" s="90"/>
      <c r="Q363" s="90"/>
      <c r="R363" s="90"/>
      <c r="S363" s="90"/>
      <c r="T363" s="90"/>
      <c r="U363" s="98"/>
      <c r="V363" s="98"/>
      <c r="W363" s="98"/>
      <c r="X363" s="98"/>
      <c r="Y363" s="91"/>
      <c r="Z363" s="108"/>
      <c r="AA363" s="91"/>
      <c r="AB363" s="108"/>
      <c r="AC363" s="80"/>
    </row>
    <row r="364" spans="1:29" ht="16.5" thickTop="1" thickBot="1" x14ac:dyDescent="0.3">
      <c r="A364" s="86"/>
      <c r="B364" s="86"/>
      <c r="C364" s="88"/>
      <c r="D364" s="88"/>
      <c r="E364" s="87"/>
      <c r="F364" s="87"/>
      <c r="G364" s="87"/>
      <c r="H364" s="120" t="s">
        <v>494</v>
      </c>
      <c r="I364" s="98"/>
      <c r="J364" s="98"/>
      <c r="K364" s="98"/>
      <c r="L364" s="98"/>
      <c r="M364" s="90"/>
      <c r="N364" s="90"/>
      <c r="O364" s="90"/>
      <c r="P364" s="90"/>
      <c r="Q364" s="90"/>
      <c r="R364" s="90"/>
      <c r="S364" s="90"/>
      <c r="T364" s="90"/>
      <c r="U364" s="98"/>
      <c r="V364" s="98"/>
      <c r="W364" s="98"/>
      <c r="X364" s="98"/>
      <c r="Y364" s="91"/>
      <c r="Z364" s="108"/>
      <c r="AA364" s="91"/>
      <c r="AB364" s="108"/>
      <c r="AC364" s="80"/>
    </row>
    <row r="365" spans="1:29" ht="16.5" thickTop="1" thickBot="1" x14ac:dyDescent="0.3">
      <c r="A365" s="86"/>
      <c r="B365" s="86"/>
      <c r="C365" s="88"/>
      <c r="D365" s="88"/>
      <c r="E365" s="87"/>
      <c r="F365" s="87"/>
      <c r="G365" s="87"/>
      <c r="H365" s="120" t="s">
        <v>495</v>
      </c>
      <c r="I365" s="98"/>
      <c r="J365" s="98"/>
      <c r="K365" s="98"/>
      <c r="L365" s="98"/>
      <c r="M365" s="90"/>
      <c r="N365" s="90"/>
      <c r="O365" s="90"/>
      <c r="P365" s="90"/>
      <c r="Q365" s="90"/>
      <c r="R365" s="90"/>
      <c r="S365" s="90"/>
      <c r="T365" s="90"/>
      <c r="U365" s="98"/>
      <c r="V365" s="98"/>
      <c r="W365" s="98"/>
      <c r="X365" s="98"/>
      <c r="Y365" s="91"/>
      <c r="Z365" s="108"/>
      <c r="AA365" s="91"/>
      <c r="AB365" s="108"/>
      <c r="AC365" s="80"/>
    </row>
    <row r="366" spans="1:29" ht="16.5" thickTop="1" thickBot="1" x14ac:dyDescent="0.3">
      <c r="A366" s="86"/>
      <c r="B366" s="86"/>
      <c r="C366" s="88"/>
      <c r="D366" s="88"/>
      <c r="E366" s="87"/>
      <c r="F366" s="87"/>
      <c r="G366" s="87"/>
      <c r="H366" s="120"/>
      <c r="I366" s="98"/>
      <c r="J366" s="98"/>
      <c r="K366" s="98"/>
      <c r="L366" s="98"/>
      <c r="M366" s="90"/>
      <c r="N366" s="90"/>
      <c r="O366" s="90"/>
      <c r="P366" s="90"/>
      <c r="Q366" s="90"/>
      <c r="R366" s="90"/>
      <c r="S366" s="90"/>
      <c r="T366" s="90"/>
      <c r="U366" s="98"/>
      <c r="V366" s="98"/>
      <c r="W366" s="98"/>
      <c r="X366" s="98"/>
      <c r="Y366" s="91"/>
      <c r="Z366" s="108"/>
      <c r="AA366" s="91"/>
      <c r="AB366" s="108"/>
      <c r="AC366" s="80"/>
    </row>
    <row r="367" spans="1:29" s="149" customFormat="1" ht="16.5" thickTop="1" thickBot="1" x14ac:dyDescent="0.3">
      <c r="A367" s="143"/>
      <c r="B367" s="143"/>
      <c r="C367" s="144"/>
      <c r="D367" s="144"/>
      <c r="E367" s="144"/>
      <c r="F367" s="144"/>
      <c r="G367" s="144"/>
      <c r="H367" s="145" t="s">
        <v>490</v>
      </c>
      <c r="I367" s="146">
        <f t="shared" ref="I367:X367" si="96">+I47+I37+I4</f>
        <v>26311050000</v>
      </c>
      <c r="J367" s="147">
        <f t="shared" si="96"/>
        <v>15324639364.59</v>
      </c>
      <c r="K367" s="147">
        <f t="shared" si="96"/>
        <v>12313023871.59</v>
      </c>
      <c r="L367" s="147">
        <f t="shared" si="96"/>
        <v>11087375778.33</v>
      </c>
      <c r="M367" s="147">
        <f t="shared" si="96"/>
        <v>2820046000</v>
      </c>
      <c r="N367" s="147">
        <f t="shared" si="96"/>
        <v>2764680522</v>
      </c>
      <c r="O367" s="147">
        <f t="shared" si="96"/>
        <v>2764680522</v>
      </c>
      <c r="P367" s="147">
        <f t="shared" si="96"/>
        <v>2753477129</v>
      </c>
      <c r="Q367" s="147">
        <f t="shared" si="96"/>
        <v>1445710404</v>
      </c>
      <c r="R367" s="147">
        <f t="shared" si="96"/>
        <v>1413498693</v>
      </c>
      <c r="S367" s="147">
        <f t="shared" si="96"/>
        <v>141554460</v>
      </c>
      <c r="T367" s="147">
        <f t="shared" si="96"/>
        <v>141554460</v>
      </c>
      <c r="U367" s="159">
        <f t="shared" si="96"/>
        <v>9031626021.460001</v>
      </c>
      <c r="V367" s="160">
        <f t="shared" si="96"/>
        <v>8563488117.2400007</v>
      </c>
      <c r="W367" s="160">
        <f t="shared" si="96"/>
        <v>8093770303.7400007</v>
      </c>
      <c r="X367" s="160">
        <f t="shared" si="96"/>
        <v>8091366503.7400007</v>
      </c>
      <c r="Y367" s="147">
        <f t="shared" si="60"/>
        <v>39608432425.459999</v>
      </c>
      <c r="Z367" s="147">
        <f t="shared" si="60"/>
        <v>28066306696.830002</v>
      </c>
      <c r="AA367" s="147">
        <f t="shared" si="60"/>
        <v>23313029157.330002</v>
      </c>
      <c r="AB367" s="147">
        <f t="shared" si="47"/>
        <v>22073773871.07</v>
      </c>
      <c r="AC367" s="148"/>
    </row>
    <row r="368" spans="1:29" ht="15.75" thickTop="1" x14ac:dyDescent="0.25"/>
  </sheetData>
  <mergeCells count="13">
    <mergeCell ref="F2:F3"/>
    <mergeCell ref="A2:A3"/>
    <mergeCell ref="B2:B3"/>
    <mergeCell ref="C2:C3"/>
    <mergeCell ref="D2:D3"/>
    <mergeCell ref="E2:E3"/>
    <mergeCell ref="Y2:AB2"/>
    <mergeCell ref="G2:G3"/>
    <mergeCell ref="H2:H3"/>
    <mergeCell ref="I2:L2"/>
    <mergeCell ref="M2:P2"/>
    <mergeCell ref="Q2:T2"/>
    <mergeCell ref="U2:X2"/>
  </mergeCells>
  <printOptions horizontalCentered="1" verticalCentered="1"/>
  <pageMargins left="0.78740157480314965" right="0.78740157480314965" top="0.98425196850393704" bottom="0.98425196850393704" header="0" footer="0"/>
  <pageSetup scale="1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Anexo 5.1. Informe Ingresos</vt:lpstr>
      <vt:lpstr>Graficos</vt:lpstr>
      <vt:lpstr>Anxo 5.2. Informe Gastos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Familia Lozada</dc:creator>
  <cp:lastModifiedBy>Planeacion-OCAD</cp:lastModifiedBy>
  <dcterms:created xsi:type="dcterms:W3CDTF">2021-02-03T18:57:08Z</dcterms:created>
  <dcterms:modified xsi:type="dcterms:W3CDTF">2021-02-23T20:18:21Z</dcterms:modified>
</cp:coreProperties>
</file>