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defaultThemeVersion="124226"/>
  <mc:AlternateContent xmlns:mc="http://schemas.openxmlformats.org/markup-compatibility/2006">
    <mc:Choice Requires="x15">
      <x15ac:absPath xmlns:x15ac="http://schemas.microsoft.com/office/spreadsheetml/2010/11/ac" url="D:\PLANEACION 2021\INFORME DE GESTIÓN 2021 I SEM\"/>
    </mc:Choice>
  </mc:AlternateContent>
  <xr:revisionPtr revIDLastSave="0" documentId="13_ncr:1_{7FD2165B-19E1-46B0-ACA7-870B450F926C}" xr6:coauthVersionLast="47" xr6:coauthVersionMax="47" xr10:uidLastSave="{00000000-0000-0000-0000-000000000000}"/>
  <bookViews>
    <workbookView xWindow="-120" yWindow="-120" windowWidth="20730" windowHeight="11160" tabRatio="750" activeTab="6" xr2:uid="{00000000-000D-0000-FFFF-FFFF00000000}"/>
  </bookViews>
  <sheets>
    <sheet name="TABLA 7 ESTRUCTURA PROGRAMÁTICA" sheetId="2" r:id="rId1"/>
    <sheet name="ANEXO 1. MATRIZ DE SEGUIMIENTO" sheetId="7" r:id="rId2"/>
    <sheet name="AVANCE " sheetId="33" r:id="rId3"/>
    <sheet name="TABLA 7a EJEMPLO PONDERACIONES" sheetId="11" state="hidden" r:id="rId4"/>
    <sheet name="ANEXO 5-1 INGRESOS" sheetId="9" state="hidden" r:id="rId5"/>
    <sheet name="Anexo 5-2 Gastos" sheetId="31" state="hidden" r:id="rId6"/>
    <sheet name="graficos" sheetId="32" r:id="rId7"/>
    <sheet name="Hoja2" sheetId="30" state="hidden" r:id="rId8"/>
    <sheet name="GASTOS RCC" sheetId="23" state="hidden" r:id="rId9"/>
    <sheet name="Hoja1" sheetId="29" state="hidden" r:id="rId10"/>
    <sheet name="Avance Metas RAE 2014" sheetId="28" state="hidden" r:id="rId11"/>
    <sheet name="Avance Metas RCC 2014" sheetId="26" state="hidden" r:id="rId12"/>
    <sheet name="ANEXO 3. SIGOB" sheetId="3" state="hidden" r:id="rId13"/>
    <sheet name="P1" sheetId="12" state="hidden" r:id="rId14"/>
    <sheet name="P2" sheetId="13" state="hidden" r:id="rId15"/>
    <sheet name="P3" sheetId="14" state="hidden" r:id="rId16"/>
    <sheet name="P4" sheetId="15" state="hidden" r:id="rId17"/>
    <sheet name="P5" sheetId="16" state="hidden" r:id="rId18"/>
    <sheet name="P6" sheetId="17" state="hidden" r:id="rId19"/>
    <sheet name="P7" sheetId="18" state="hidden" r:id="rId20"/>
    <sheet name="Gráficos" sheetId="19" state="hidden" r:id="rId21"/>
  </sheets>
  <externalReferences>
    <externalReference r:id="rId22"/>
    <externalReference r:id="rId23"/>
  </externalReferences>
  <definedNames>
    <definedName name="_Toc239512525" localSheetId="0">'TABLA 7 ESTRUCTURA PROGRAMÁTICA'!$A$1</definedName>
    <definedName name="_xlnm.Print_Area" localSheetId="4">'ANEXO 5-1 INGRESOS'!$A$1:$E$57</definedName>
    <definedName name="_xlnm.Print_Area" localSheetId="11">'Avance Metas RCC 2014'!$A$1:$E$38</definedName>
    <definedName name="_xlnm.Print_Area" localSheetId="8">'GASTOS RCC'!$A$1:$H$28</definedName>
    <definedName name="_xlnm.Print_Area" localSheetId="13">'P1'!$A$1:$K$19</definedName>
    <definedName name="_xlnm.Print_Area" localSheetId="14">'P2'!$A$1:$K$38</definedName>
    <definedName name="_xlnm.Print_Area" localSheetId="15">'P3'!$A$1:$K$23</definedName>
    <definedName name="_xlnm.Print_Area" localSheetId="17">'P5'!$A$1:$K$38</definedName>
    <definedName name="_xlnm.Print_Area" localSheetId="18">'P6'!$A$1:$K$23</definedName>
    <definedName name="_xlnm.Print_Area" localSheetId="19">'P7'!$A$1:$K$25</definedName>
    <definedName name="_xlnm.Print_Area" localSheetId="0">'TABLA 7 ESTRUCTURA PROGRAMÁTICA'!$A$1:$K$210</definedName>
    <definedName name="_xlnm.Print_Titles" localSheetId="1">'ANEXO 1. MATRIZ DE SEGUIMIENTO'!$5:$6</definedName>
    <definedName name="_xlnm.Print_Titles" localSheetId="4">'ANEXO 5-1 INGRESOS'!$7:$9</definedName>
    <definedName name="_xlnm.Print_Titles" localSheetId="10">'Avance Metas RAE 2014'!$1:$1</definedName>
    <definedName name="_xlnm.Print_Titles" localSheetId="11">'Avance Metas RCC 2014'!$3:$3</definedName>
    <definedName name="_xlnm.Print_Titles" localSheetId="8">'GASTOS RCC'!$1:$6</definedName>
    <definedName name="_xlnm.Print_Titles" localSheetId="13">'P1'!$1:$4</definedName>
    <definedName name="_xlnm.Print_Titles" localSheetId="14">'P2'!$1:$4</definedName>
    <definedName name="_xlnm.Print_Titles" localSheetId="15">'P3'!$1:$4</definedName>
    <definedName name="_xlnm.Print_Titles" localSheetId="16">'P4'!$1:$4</definedName>
    <definedName name="_xlnm.Print_Titles" localSheetId="17">'P5'!$1:$4</definedName>
    <definedName name="_xlnm.Print_Titles" localSheetId="18">'P6'!$1:$4</definedName>
    <definedName name="_xlnm.Print_Titles" localSheetId="19">'P7'!$1:$4</definedName>
    <definedName name="_xlnm.Print_Titles" localSheetId="0">'TABLA 7 ESTRUCTURA PROGRAMÁTICA'!$5:$7</definedName>
  </definedNames>
  <calcPr calcId="191029"/>
  <fileRecoveryPr autoRecover="0"/>
</workbook>
</file>

<file path=xl/calcChain.xml><?xml version="1.0" encoding="utf-8"?>
<calcChain xmlns="http://schemas.openxmlformats.org/spreadsheetml/2006/main">
  <c r="C38" i="33" l="1"/>
  <c r="C40" i="33" s="1"/>
  <c r="N270" i="7"/>
  <c r="E39" i="33"/>
  <c r="E38" i="33"/>
  <c r="E37" i="33"/>
  <c r="C39" i="33"/>
  <c r="C37" i="33"/>
  <c r="E35" i="33"/>
  <c r="E34" i="33"/>
  <c r="C35" i="33"/>
  <c r="C34" i="33"/>
  <c r="C36" i="33" s="1"/>
  <c r="E33" i="33"/>
  <c r="C33" i="33"/>
  <c r="E31" i="33"/>
  <c r="D31" i="33"/>
  <c r="C31" i="33"/>
  <c r="E30" i="33"/>
  <c r="E32" i="33" s="1"/>
  <c r="C30" i="33"/>
  <c r="E27" i="33"/>
  <c r="E26" i="33"/>
  <c r="C28" i="33"/>
  <c r="C27" i="33"/>
  <c r="C26" i="33"/>
  <c r="E24" i="33"/>
  <c r="C24" i="33"/>
  <c r="C23" i="33"/>
  <c r="E23" i="33"/>
  <c r="E22" i="33"/>
  <c r="E20" i="33"/>
  <c r="C22" i="33"/>
  <c r="C21" i="33"/>
  <c r="C20" i="33"/>
  <c r="E18" i="33"/>
  <c r="E17" i="33"/>
  <c r="E16" i="33"/>
  <c r="E15" i="33"/>
  <c r="E14" i="33"/>
  <c r="E19" i="33" s="1"/>
  <c r="E12" i="33"/>
  <c r="E11" i="33"/>
  <c r="E10" i="33"/>
  <c r="E8" i="33"/>
  <c r="E7" i="33"/>
  <c r="E6" i="33"/>
  <c r="E3" i="33"/>
  <c r="E2" i="33"/>
  <c r="E21" i="33"/>
  <c r="D21" i="33"/>
  <c r="C18" i="33"/>
  <c r="C17" i="33"/>
  <c r="C16" i="33"/>
  <c r="C15" i="33"/>
  <c r="C14" i="33"/>
  <c r="C12" i="33"/>
  <c r="C11" i="33"/>
  <c r="C10" i="33"/>
  <c r="C8" i="33"/>
  <c r="C6" i="33"/>
  <c r="C5" i="33"/>
  <c r="C3" i="33"/>
  <c r="C2" i="33"/>
  <c r="C7" i="33"/>
  <c r="D39" i="33"/>
  <c r="B39" i="33"/>
  <c r="D38" i="33"/>
  <c r="B38" i="33"/>
  <c r="E40" i="33"/>
  <c r="D37" i="33"/>
  <c r="B37" i="33"/>
  <c r="A37" i="33"/>
  <c r="E36" i="33"/>
  <c r="D35" i="33"/>
  <c r="B35" i="33"/>
  <c r="D34" i="33"/>
  <c r="B34" i="33"/>
  <c r="D33" i="33"/>
  <c r="B33" i="33"/>
  <c r="A33" i="33"/>
  <c r="C32" i="33"/>
  <c r="B31" i="33"/>
  <c r="D30" i="33"/>
  <c r="B30" i="33"/>
  <c r="A30" i="33"/>
  <c r="E28" i="33"/>
  <c r="D28" i="33"/>
  <c r="B28" i="33"/>
  <c r="D27" i="33"/>
  <c r="B27" i="33"/>
  <c r="E29" i="33"/>
  <c r="D26" i="33"/>
  <c r="B26" i="33"/>
  <c r="A26" i="33"/>
  <c r="D24" i="33"/>
  <c r="B24" i="33"/>
  <c r="D23" i="33"/>
  <c r="B23" i="33"/>
  <c r="D22" i="33"/>
  <c r="B22" i="33"/>
  <c r="B21" i="33"/>
  <c r="E25" i="33"/>
  <c r="D20" i="33"/>
  <c r="B20" i="33"/>
  <c r="A20" i="33"/>
  <c r="D18" i="33"/>
  <c r="B18" i="33"/>
  <c r="D17" i="33"/>
  <c r="B17" i="33"/>
  <c r="D16" i="33"/>
  <c r="B16" i="33"/>
  <c r="D15" i="33"/>
  <c r="B15" i="33"/>
  <c r="D14" i="33"/>
  <c r="C19" i="33"/>
  <c r="B14" i="33"/>
  <c r="A14" i="33"/>
  <c r="D12" i="33"/>
  <c r="B12" i="33"/>
  <c r="D11" i="33"/>
  <c r="B11" i="33"/>
  <c r="E13" i="33"/>
  <c r="D10" i="33"/>
  <c r="B10" i="33"/>
  <c r="A10" i="33"/>
  <c r="D8" i="33"/>
  <c r="B8" i="33"/>
  <c r="D7" i="33"/>
  <c r="B7" i="33"/>
  <c r="D6" i="33"/>
  <c r="B6" i="33"/>
  <c r="E5" i="33"/>
  <c r="E9" i="33" s="1"/>
  <c r="D5" i="33"/>
  <c r="B5" i="33"/>
  <c r="A5" i="33"/>
  <c r="E4" i="33"/>
  <c r="D3" i="33"/>
  <c r="B3" i="33"/>
  <c r="D2" i="33"/>
  <c r="C4" i="33"/>
  <c r="B2" i="33"/>
  <c r="A2" i="33"/>
  <c r="C29" i="33" l="1"/>
  <c r="C25" i="33"/>
  <c r="C13" i="33"/>
  <c r="C9" i="33"/>
  <c r="B4" i="32" l="1"/>
  <c r="B141" i="7"/>
  <c r="E166" i="7"/>
  <c r="E251" i="7"/>
  <c r="E252" i="7"/>
  <c r="E175" i="7" l="1"/>
  <c r="E86" i="7" l="1"/>
  <c r="E234" i="7" l="1"/>
  <c r="E267" i="7" l="1"/>
  <c r="E266" i="7"/>
  <c r="E23" i="7" l="1"/>
  <c r="E60" i="7" l="1"/>
  <c r="R265" i="7" l="1"/>
  <c r="O104" i="7"/>
  <c r="E222" i="7" l="1"/>
  <c r="G222" i="7" s="1"/>
  <c r="E75" i="7"/>
  <c r="E74" i="7" s="1"/>
  <c r="L222" i="7" l="1"/>
  <c r="M222" i="7" s="1"/>
  <c r="I222" i="7"/>
  <c r="J222" i="7" s="1"/>
  <c r="E107" i="7" l="1"/>
  <c r="E126" i="7"/>
  <c r="E242" i="7"/>
  <c r="E240" i="7"/>
  <c r="E241" i="7"/>
  <c r="E42" i="7" l="1"/>
  <c r="R258" i="7" l="1"/>
  <c r="R249" i="7"/>
  <c r="R239" i="7"/>
  <c r="R226" i="7"/>
  <c r="R210" i="7"/>
  <c r="R204" i="7"/>
  <c r="R194" i="7"/>
  <c r="R188" i="7"/>
  <c r="R179" i="7"/>
  <c r="R171" i="7"/>
  <c r="R165" i="7"/>
  <c r="R152" i="7"/>
  <c r="R145" i="7"/>
  <c r="R134" i="7"/>
  <c r="R124" i="7"/>
  <c r="R112" i="7"/>
  <c r="R104" i="7"/>
  <c r="R96" i="7"/>
  <c r="R86" i="7"/>
  <c r="R80" i="7"/>
  <c r="R67" i="7"/>
  <c r="R60" i="7"/>
  <c r="R42" i="7"/>
  <c r="R35" i="7"/>
  <c r="R29" i="7"/>
  <c r="R23" i="7"/>
  <c r="R16" i="7"/>
  <c r="R9" i="7"/>
  <c r="T265" i="7" l="1"/>
  <c r="T258" i="7"/>
  <c r="T249" i="7"/>
  <c r="T239" i="7"/>
  <c r="T226" i="7"/>
  <c r="T210" i="7"/>
  <c r="T204" i="7"/>
  <c r="T194" i="7"/>
  <c r="T188" i="7"/>
  <c r="T179" i="7"/>
  <c r="T171" i="7"/>
  <c r="T165" i="7"/>
  <c r="T152" i="7"/>
  <c r="T145" i="7"/>
  <c r="T134" i="7"/>
  <c r="T124" i="7"/>
  <c r="T112" i="7"/>
  <c r="T104" i="7"/>
  <c r="T96" i="7"/>
  <c r="T86" i="7"/>
  <c r="T80" i="7"/>
  <c r="T67" i="7"/>
  <c r="T60" i="7"/>
  <c r="T42" i="7"/>
  <c r="T35" i="7"/>
  <c r="T29" i="7"/>
  <c r="T23" i="7"/>
  <c r="S265" i="7"/>
  <c r="S258" i="7"/>
  <c r="S249" i="7"/>
  <c r="S239" i="7"/>
  <c r="S226" i="7"/>
  <c r="S210" i="7"/>
  <c r="S204" i="7"/>
  <c r="S194" i="7"/>
  <c r="S188" i="7"/>
  <c r="S179" i="7"/>
  <c r="S171" i="7"/>
  <c r="S165" i="7"/>
  <c r="S152" i="7"/>
  <c r="S145" i="7"/>
  <c r="S134" i="7"/>
  <c r="S124" i="7"/>
  <c r="S112" i="7"/>
  <c r="S104" i="7"/>
  <c r="S96" i="7"/>
  <c r="S86" i="7"/>
  <c r="S80" i="7"/>
  <c r="S67" i="7"/>
  <c r="S60" i="7"/>
  <c r="S42" i="7"/>
  <c r="S35" i="7"/>
  <c r="S9" i="7"/>
  <c r="S29" i="7"/>
  <c r="S23" i="7"/>
  <c r="T16" i="7"/>
  <c r="S16" i="7"/>
  <c r="T9" i="7"/>
  <c r="A194" i="7"/>
  <c r="A100" i="7" l="1"/>
  <c r="H43" i="7" l="1"/>
  <c r="G241" i="7" l="1"/>
  <c r="G240" i="7"/>
  <c r="B221" i="7" l="1"/>
  <c r="E217" i="7" l="1"/>
  <c r="E24" i="7" l="1"/>
  <c r="G266" i="7" l="1"/>
  <c r="G267" i="7"/>
  <c r="G234" i="7"/>
  <c r="G181" i="7"/>
  <c r="G175" i="7"/>
  <c r="L240" i="7" l="1"/>
  <c r="I241" i="7" l="1"/>
  <c r="I240" i="7"/>
  <c r="L175" i="7" l="1"/>
  <c r="B63" i="7"/>
  <c r="V265" i="7" l="1"/>
  <c r="V258" i="7"/>
  <c r="U258" i="7"/>
  <c r="V249" i="7"/>
  <c r="V204" i="7"/>
  <c r="U204" i="7"/>
  <c r="V194" i="7"/>
  <c r="V188" i="7"/>
  <c r="U188" i="7"/>
  <c r="V179" i="7"/>
  <c r="V171" i="7"/>
  <c r="U171" i="7"/>
  <c r="V145" i="7"/>
  <c r="U145" i="7"/>
  <c r="V134" i="7"/>
  <c r="U134" i="7"/>
  <c r="V124" i="7"/>
  <c r="U124" i="7"/>
  <c r="V104" i="7"/>
  <c r="V96" i="7"/>
  <c r="U96" i="7"/>
  <c r="V86" i="7"/>
  <c r="U86" i="7"/>
  <c r="V67" i="7"/>
  <c r="U67" i="7"/>
  <c r="V60" i="7"/>
  <c r="U60" i="7"/>
  <c r="V42" i="7"/>
  <c r="U29" i="7"/>
  <c r="U16" i="7"/>
  <c r="V9" i="7"/>
  <c r="U9" i="7"/>
  <c r="J13" i="7"/>
  <c r="J20" i="7"/>
  <c r="J26" i="7"/>
  <c r="J32" i="7"/>
  <c r="J39" i="7"/>
  <c r="J57" i="7"/>
  <c r="J64" i="7"/>
  <c r="J71" i="7"/>
  <c r="J72" i="7"/>
  <c r="J73" i="7"/>
  <c r="J74" i="7"/>
  <c r="J75" i="7"/>
  <c r="J76" i="7"/>
  <c r="J77" i="7"/>
  <c r="J83" i="7"/>
  <c r="J93" i="7"/>
  <c r="J101" i="7"/>
  <c r="J109" i="7"/>
  <c r="J121" i="7"/>
  <c r="J131" i="7"/>
  <c r="J142" i="7"/>
  <c r="J149" i="7"/>
  <c r="J150" i="7"/>
  <c r="J162" i="7"/>
  <c r="J168" i="7"/>
  <c r="J176" i="7"/>
  <c r="J185" i="7"/>
  <c r="J191" i="7"/>
  <c r="J201" i="7"/>
  <c r="J207" i="7"/>
  <c r="J223" i="7"/>
  <c r="J236" i="7"/>
  <c r="J241" i="7"/>
  <c r="J246" i="7"/>
  <c r="J255" i="7"/>
  <c r="J262" i="7"/>
  <c r="I266" i="7"/>
  <c r="J266" i="7" s="1"/>
  <c r="I267" i="7"/>
  <c r="J267" i="7" s="1"/>
  <c r="I234" i="7"/>
  <c r="J234" i="7" s="1"/>
  <c r="I181" i="7"/>
  <c r="J181" i="7" s="1"/>
  <c r="I175" i="7"/>
  <c r="J175" i="7" s="1"/>
  <c r="W9" i="7" l="1"/>
  <c r="W29" i="7"/>
  <c r="W16" i="7"/>
  <c r="Z188" i="7"/>
  <c r="Z179" i="7"/>
  <c r="E212" i="7" l="1"/>
  <c r="V226" i="7"/>
  <c r="V165" i="7"/>
  <c r="V80" i="7"/>
  <c r="U226" i="7"/>
  <c r="U80" i="7"/>
  <c r="U42" i="7"/>
  <c r="W42" i="7" s="1"/>
  <c r="V239" i="7"/>
  <c r="U239" i="7"/>
  <c r="V152" i="7"/>
  <c r="U152" i="7"/>
  <c r="U265" i="7"/>
  <c r="U249" i="7"/>
  <c r="V210" i="7"/>
  <c r="U210" i="7"/>
  <c r="U194" i="7"/>
  <c r="U179" i="7"/>
  <c r="U165" i="7"/>
  <c r="U112" i="7"/>
  <c r="V112" i="7"/>
  <c r="U104" i="7"/>
  <c r="U23" i="7" l="1"/>
  <c r="W23" i="7" s="1"/>
  <c r="U35" i="7"/>
  <c r="W35" i="7" s="1"/>
  <c r="G212" i="7"/>
  <c r="I212" i="7"/>
  <c r="J212" i="7" s="1"/>
  <c r="P269" i="7"/>
  <c r="O269" i="7"/>
  <c r="Q265" i="7"/>
  <c r="W265" i="7" s="1"/>
  <c r="Q258" i="7"/>
  <c r="W258" i="7" s="1"/>
  <c r="Q249" i="7"/>
  <c r="W249" i="7" s="1"/>
  <c r="Q239" i="7"/>
  <c r="W239" i="7" s="1"/>
  <c r="Q226" i="7"/>
  <c r="W226" i="7" s="1"/>
  <c r="Q210" i="7"/>
  <c r="W210" i="7" s="1"/>
  <c r="Q204" i="7"/>
  <c r="W204" i="7" s="1"/>
  <c r="Q194" i="7"/>
  <c r="W194" i="7" s="1"/>
  <c r="Q188" i="7"/>
  <c r="W188" i="7" s="1"/>
  <c r="Q179" i="7"/>
  <c r="W179" i="7" s="1"/>
  <c r="Q171" i="7"/>
  <c r="W171" i="7" s="1"/>
  <c r="Q165" i="7"/>
  <c r="W165" i="7" s="1"/>
  <c r="Q152" i="7"/>
  <c r="W152" i="7" s="1"/>
  <c r="Q145" i="7"/>
  <c r="W145" i="7" s="1"/>
  <c r="Q134" i="7"/>
  <c r="W134" i="7" s="1"/>
  <c r="Q124" i="7"/>
  <c r="W124" i="7" s="1"/>
  <c r="Q112" i="7"/>
  <c r="W112" i="7" s="1"/>
  <c r="Q104" i="7"/>
  <c r="W104" i="7" s="1"/>
  <c r="Q96" i="7"/>
  <c r="W96" i="7" s="1"/>
  <c r="Q86" i="7"/>
  <c r="W86" i="7" s="1"/>
  <c r="Q80" i="7"/>
  <c r="W80" i="7" s="1"/>
  <c r="Q67" i="7"/>
  <c r="W67" i="7" s="1"/>
  <c r="Q60" i="7"/>
  <c r="W60" i="7" s="1"/>
  <c r="Q42" i="7"/>
  <c r="Q35" i="7"/>
  <c r="Q29" i="7"/>
  <c r="Q23" i="7"/>
  <c r="Q16" i="7"/>
  <c r="Q9" i="7"/>
  <c r="Q269" i="7" l="1"/>
  <c r="N271" i="7" s="1"/>
  <c r="E268" i="7" l="1"/>
  <c r="E265" i="7"/>
  <c r="E259" i="7"/>
  <c r="E260" i="7"/>
  <c r="E261" i="7"/>
  <c r="G261" i="7" s="1"/>
  <c r="E258" i="7"/>
  <c r="G258" i="7" s="1"/>
  <c r="E250" i="7"/>
  <c r="E253" i="7"/>
  <c r="E254" i="7"/>
  <c r="E249" i="7"/>
  <c r="E244" i="7"/>
  <c r="E245" i="7"/>
  <c r="G245" i="7" s="1"/>
  <c r="I245" i="7" s="1"/>
  <c r="J245" i="7" s="1"/>
  <c r="L241" i="7"/>
  <c r="E239" i="7"/>
  <c r="E235" i="7"/>
  <c r="E233" i="7"/>
  <c r="E228" i="7"/>
  <c r="G228" i="7" s="1"/>
  <c r="E229" i="7"/>
  <c r="E230" i="7"/>
  <c r="E231" i="7"/>
  <c r="E232" i="7"/>
  <c r="E227" i="7"/>
  <c r="E226" i="7"/>
  <c r="E220" i="7"/>
  <c r="E221" i="7"/>
  <c r="E215" i="7"/>
  <c r="E216" i="7"/>
  <c r="E218" i="7"/>
  <c r="E219" i="7"/>
  <c r="E213" i="7"/>
  <c r="E214" i="7"/>
  <c r="E211" i="7"/>
  <c r="E210" i="7"/>
  <c r="E206" i="7"/>
  <c r="E204" i="7"/>
  <c r="E203" i="7" s="1"/>
  <c r="E197" i="7"/>
  <c r="G197" i="7" s="1"/>
  <c r="E198" i="7"/>
  <c r="E199" i="7"/>
  <c r="G199" i="7" s="1"/>
  <c r="E200" i="7"/>
  <c r="G200" i="7" s="1"/>
  <c r="E196" i="7"/>
  <c r="G196" i="7" s="1"/>
  <c r="E195" i="7"/>
  <c r="E194" i="7"/>
  <c r="E189" i="7"/>
  <c r="E190" i="7"/>
  <c r="E188" i="7"/>
  <c r="E184" i="7"/>
  <c r="E180" i="7"/>
  <c r="E183" i="7"/>
  <c r="E179" i="7"/>
  <c r="E174" i="7"/>
  <c r="E167" i="7"/>
  <c r="E165" i="7"/>
  <c r="E160" i="7"/>
  <c r="E161" i="7"/>
  <c r="G161" i="7" s="1"/>
  <c r="E153" i="7"/>
  <c r="G153" i="7" s="1"/>
  <c r="E154" i="7"/>
  <c r="G154" i="7" s="1"/>
  <c r="E155" i="7"/>
  <c r="G155" i="7" s="1"/>
  <c r="E156" i="7"/>
  <c r="G156" i="7" s="1"/>
  <c r="E157" i="7"/>
  <c r="G157" i="7" s="1"/>
  <c r="E158" i="7"/>
  <c r="G158" i="7" s="1"/>
  <c r="E159" i="7"/>
  <c r="E152" i="7"/>
  <c r="E146" i="7"/>
  <c r="E147" i="7"/>
  <c r="E148" i="7"/>
  <c r="E145" i="7"/>
  <c r="E140" i="7"/>
  <c r="E136" i="7"/>
  <c r="E137" i="7"/>
  <c r="E138" i="7"/>
  <c r="E139" i="7"/>
  <c r="E134" i="7"/>
  <c r="G125" i="7"/>
  <c r="G126" i="7"/>
  <c r="E127" i="7"/>
  <c r="G127" i="7" s="1"/>
  <c r="E128" i="7"/>
  <c r="G128" i="7" s="1"/>
  <c r="E129" i="7"/>
  <c r="G129" i="7" s="1"/>
  <c r="E124" i="7"/>
  <c r="G124" i="7" s="1"/>
  <c r="E119" i="7"/>
  <c r="E120" i="7"/>
  <c r="E113" i="7"/>
  <c r="E114" i="7"/>
  <c r="E115" i="7"/>
  <c r="E116" i="7"/>
  <c r="E117" i="7"/>
  <c r="E118" i="7"/>
  <c r="E108" i="7"/>
  <c r="G108" i="7" s="1"/>
  <c r="E105" i="7"/>
  <c r="G105" i="7" s="1"/>
  <c r="E106" i="7"/>
  <c r="G106" i="7" s="1"/>
  <c r="G107" i="7"/>
  <c r="E104" i="7"/>
  <c r="E100" i="7"/>
  <c r="E97" i="7"/>
  <c r="E98" i="7"/>
  <c r="E99" i="7"/>
  <c r="E96" i="7"/>
  <c r="E91" i="7"/>
  <c r="G91" i="7" s="1"/>
  <c r="G87" i="7"/>
  <c r="E88" i="7"/>
  <c r="G88" i="7" s="1"/>
  <c r="E89" i="7"/>
  <c r="E90" i="7"/>
  <c r="G90" i="7" s="1"/>
  <c r="G86" i="7"/>
  <c r="E81" i="7"/>
  <c r="E82" i="7"/>
  <c r="E80" i="7"/>
  <c r="E76" i="7"/>
  <c r="G76" i="7" s="1"/>
  <c r="G75" i="7"/>
  <c r="E70" i="7"/>
  <c r="E67" i="7"/>
  <c r="E63" i="7"/>
  <c r="E61" i="7"/>
  <c r="E62" i="7"/>
  <c r="E56" i="7"/>
  <c r="G56" i="7" s="1"/>
  <c r="E49" i="7"/>
  <c r="G49" i="7" s="1"/>
  <c r="E50" i="7"/>
  <c r="G50" i="7" s="1"/>
  <c r="E51" i="7"/>
  <c r="G51" i="7" s="1"/>
  <c r="E52" i="7"/>
  <c r="G52" i="7" s="1"/>
  <c r="E53" i="7"/>
  <c r="G53" i="7" s="1"/>
  <c r="E54" i="7"/>
  <c r="G54" i="7" s="1"/>
  <c r="E55" i="7"/>
  <c r="G55" i="7" s="1"/>
  <c r="E43" i="7"/>
  <c r="E44" i="7"/>
  <c r="G44" i="7" s="1"/>
  <c r="E45" i="7"/>
  <c r="G45" i="7" s="1"/>
  <c r="E46" i="7"/>
  <c r="G46" i="7" s="1"/>
  <c r="E47" i="7"/>
  <c r="G47" i="7" s="1"/>
  <c r="E48" i="7"/>
  <c r="G48" i="7" s="1"/>
  <c r="E36" i="7"/>
  <c r="G36" i="7" s="1"/>
  <c r="E38" i="7"/>
  <c r="E30" i="7"/>
  <c r="E31" i="7"/>
  <c r="E29" i="7"/>
  <c r="E28" i="7" s="1"/>
  <c r="E25" i="7"/>
  <c r="E22" i="7" s="1"/>
  <c r="E17" i="7"/>
  <c r="G17" i="7" s="1"/>
  <c r="G10" i="7"/>
  <c r="E11" i="7"/>
  <c r="G11" i="7" s="1"/>
  <c r="E12" i="7"/>
  <c r="G12" i="7" s="1"/>
  <c r="E9" i="7"/>
  <c r="E8" i="7" l="1"/>
  <c r="E66" i="7"/>
  <c r="E248" i="7"/>
  <c r="E209" i="7"/>
  <c r="E151" i="7"/>
  <c r="E144" i="7"/>
  <c r="G104" i="7"/>
  <c r="E103" i="7"/>
  <c r="E133" i="7"/>
  <c r="G165" i="7"/>
  <c r="E164" i="7"/>
  <c r="G16" i="7"/>
  <c r="G15" i="7" s="1"/>
  <c r="E15" i="7"/>
  <c r="E41" i="7"/>
  <c r="E79" i="7"/>
  <c r="E193" i="7"/>
  <c r="E225" i="7"/>
  <c r="G113" i="7"/>
  <c r="E111" i="7"/>
  <c r="E187" i="7"/>
  <c r="G239" i="7"/>
  <c r="L239" i="7" s="1"/>
  <c r="E238" i="7"/>
  <c r="E59" i="7"/>
  <c r="E95" i="7"/>
  <c r="E170" i="7"/>
  <c r="G130" i="7"/>
  <c r="E123" i="7"/>
  <c r="G92" i="7"/>
  <c r="L92" i="7" s="1"/>
  <c r="M92" i="7" s="1"/>
  <c r="E85" i="7"/>
  <c r="E264" i="7"/>
  <c r="L104" i="7"/>
  <c r="I104" i="7"/>
  <c r="J104" i="7" s="1"/>
  <c r="G120" i="7"/>
  <c r="L243" i="7"/>
  <c r="G243" i="7"/>
  <c r="I243" i="7" s="1"/>
  <c r="J243" i="7" s="1"/>
  <c r="L244" i="7"/>
  <c r="G244" i="7"/>
  <c r="I244" i="7" s="1"/>
  <c r="J244" i="7" s="1"/>
  <c r="G260" i="7"/>
  <c r="I18" i="7"/>
  <c r="J18" i="7" s="1"/>
  <c r="G18" i="7"/>
  <c r="I19" i="7"/>
  <c r="J19" i="7" s="1"/>
  <c r="G19" i="7"/>
  <c r="L54" i="7"/>
  <c r="I54" i="7"/>
  <c r="J54" i="7" s="1"/>
  <c r="L242" i="7"/>
  <c r="G242" i="7"/>
  <c r="I242" i="7" s="1"/>
  <c r="J242" i="7" s="1"/>
  <c r="G114" i="7"/>
  <c r="L124" i="7"/>
  <c r="I124" i="7"/>
  <c r="J124" i="7" s="1"/>
  <c r="G195" i="7"/>
  <c r="G193" i="7" s="1"/>
  <c r="G198" i="7"/>
  <c r="L258" i="7"/>
  <c r="I258" i="7"/>
  <c r="J258" i="7" s="1"/>
  <c r="G43" i="7"/>
  <c r="L52" i="7"/>
  <c r="I52" i="7"/>
  <c r="L56" i="7"/>
  <c r="I56" i="7"/>
  <c r="J56" i="7" s="1"/>
  <c r="L165" i="7"/>
  <c r="I165" i="7"/>
  <c r="J165" i="7" s="1"/>
  <c r="G229" i="7"/>
  <c r="I239" i="7"/>
  <c r="J239" i="7" s="1"/>
  <c r="G253" i="7"/>
  <c r="G9" i="7"/>
  <c r="G166" i="7"/>
  <c r="G89" i="7"/>
  <c r="G160" i="7"/>
  <c r="G159" i="7"/>
  <c r="G227" i="7"/>
  <c r="G265" i="7"/>
  <c r="I265" i="7"/>
  <c r="J265" i="7" s="1"/>
  <c r="G268" i="7"/>
  <c r="I268" i="7"/>
  <c r="J268" i="7" s="1"/>
  <c r="G259" i="7"/>
  <c r="I259" i="7"/>
  <c r="J259" i="7" s="1"/>
  <c r="E257" i="7"/>
  <c r="I261" i="7"/>
  <c r="J261" i="7" s="1"/>
  <c r="G254" i="7"/>
  <c r="I254" i="7"/>
  <c r="J254" i="7" s="1"/>
  <c r="G251" i="7"/>
  <c r="I251" i="7"/>
  <c r="J251" i="7" s="1"/>
  <c r="G250" i="7"/>
  <c r="I250" i="7"/>
  <c r="J250" i="7" s="1"/>
  <c r="G252" i="7"/>
  <c r="I252" i="7"/>
  <c r="J252" i="7" s="1"/>
  <c r="G249" i="7"/>
  <c r="I249" i="7"/>
  <c r="J249" i="7" s="1"/>
  <c r="G235" i="7"/>
  <c r="I235" i="7"/>
  <c r="J235" i="7" s="1"/>
  <c r="G230" i="7"/>
  <c r="I230" i="7"/>
  <c r="J230" i="7" s="1"/>
  <c r="G232" i="7"/>
  <c r="I232" i="7"/>
  <c r="J232" i="7" s="1"/>
  <c r="I231" i="7"/>
  <c r="J231" i="7" s="1"/>
  <c r="G231" i="7"/>
  <c r="G233" i="7"/>
  <c r="I233" i="7"/>
  <c r="J233" i="7" s="1"/>
  <c r="I228" i="7"/>
  <c r="J228" i="7" s="1"/>
  <c r="G226" i="7"/>
  <c r="I226" i="7"/>
  <c r="J226" i="7" s="1"/>
  <c r="G216" i="7"/>
  <c r="I216" i="7"/>
  <c r="J216" i="7" s="1"/>
  <c r="G218" i="7"/>
  <c r="I218" i="7"/>
  <c r="J218" i="7" s="1"/>
  <c r="G221" i="7"/>
  <c r="I221" i="7"/>
  <c r="J221" i="7" s="1"/>
  <c r="G219" i="7"/>
  <c r="I219" i="7"/>
  <c r="J219" i="7" s="1"/>
  <c r="G217" i="7"/>
  <c r="I217" i="7"/>
  <c r="J217" i="7" s="1"/>
  <c r="G220" i="7"/>
  <c r="I220" i="7"/>
  <c r="J220" i="7" s="1"/>
  <c r="G215" i="7"/>
  <c r="I215" i="7"/>
  <c r="J215" i="7" s="1"/>
  <c r="G214" i="7"/>
  <c r="I214" i="7"/>
  <c r="J214" i="7" s="1"/>
  <c r="G211" i="7"/>
  <c r="I211" i="7"/>
  <c r="J211" i="7" s="1"/>
  <c r="G213" i="7"/>
  <c r="I213" i="7"/>
  <c r="J213" i="7" s="1"/>
  <c r="G210" i="7"/>
  <c r="I210" i="7"/>
  <c r="J210" i="7" s="1"/>
  <c r="G205" i="7"/>
  <c r="I205" i="7"/>
  <c r="J205" i="7" s="1"/>
  <c r="G206" i="7"/>
  <c r="I206" i="7"/>
  <c r="J206" i="7" s="1"/>
  <c r="G204" i="7"/>
  <c r="I204" i="7"/>
  <c r="J204" i="7" s="1"/>
  <c r="I200" i="7"/>
  <c r="J200" i="7" s="1"/>
  <c r="I199" i="7"/>
  <c r="J199" i="7" s="1"/>
  <c r="I197" i="7"/>
  <c r="J197" i="7" s="1"/>
  <c r="I196" i="7"/>
  <c r="J196" i="7" s="1"/>
  <c r="I195" i="7"/>
  <c r="J195" i="7" s="1"/>
  <c r="J193" i="7" s="1"/>
  <c r="G194" i="7"/>
  <c r="I194" i="7"/>
  <c r="J194" i="7" s="1"/>
  <c r="G190" i="7"/>
  <c r="G187" i="7" s="1"/>
  <c r="I190" i="7"/>
  <c r="J190" i="7" s="1"/>
  <c r="J187" i="7" s="1"/>
  <c r="G189" i="7"/>
  <c r="I189" i="7"/>
  <c r="J189" i="7" s="1"/>
  <c r="I188" i="7"/>
  <c r="J188" i="7" s="1"/>
  <c r="G188" i="7"/>
  <c r="G183" i="7"/>
  <c r="I183" i="7"/>
  <c r="J183" i="7" s="1"/>
  <c r="G184" i="7"/>
  <c r="I184" i="7"/>
  <c r="J184" i="7" s="1"/>
  <c r="G180" i="7"/>
  <c r="I180" i="7"/>
  <c r="J180" i="7" s="1"/>
  <c r="G182" i="7"/>
  <c r="I182" i="7"/>
  <c r="J182" i="7" s="1"/>
  <c r="E178" i="7"/>
  <c r="G179" i="7"/>
  <c r="I179" i="7"/>
  <c r="J179" i="7" s="1"/>
  <c r="G174" i="7"/>
  <c r="L174" i="7"/>
  <c r="I174" i="7"/>
  <c r="J174" i="7" s="1"/>
  <c r="G173" i="7"/>
  <c r="L173" i="7"/>
  <c r="I173" i="7"/>
  <c r="J173" i="7" s="1"/>
  <c r="G172" i="7"/>
  <c r="L172" i="7"/>
  <c r="I172" i="7"/>
  <c r="J172" i="7" s="1"/>
  <c r="G171" i="7"/>
  <c r="L171" i="7"/>
  <c r="I171" i="7"/>
  <c r="J171" i="7" s="1"/>
  <c r="G167" i="7"/>
  <c r="I167" i="7"/>
  <c r="J167" i="7" s="1"/>
  <c r="I161" i="7"/>
  <c r="J161" i="7" s="1"/>
  <c r="I158" i="7"/>
  <c r="J158" i="7" s="1"/>
  <c r="I157" i="7"/>
  <c r="J157" i="7" s="1"/>
  <c r="I156" i="7"/>
  <c r="J156" i="7" s="1"/>
  <c r="I154" i="7"/>
  <c r="J154" i="7" s="1"/>
  <c r="I153" i="7"/>
  <c r="J153" i="7" s="1"/>
  <c r="I155" i="7"/>
  <c r="J155" i="7" s="1"/>
  <c r="G152" i="7"/>
  <c r="I152" i="7"/>
  <c r="J152" i="7" s="1"/>
  <c r="G146" i="7"/>
  <c r="I146" i="7"/>
  <c r="J146" i="7" s="1"/>
  <c r="G147" i="7"/>
  <c r="I147" i="7"/>
  <c r="J147" i="7" s="1"/>
  <c r="G148" i="7"/>
  <c r="I148" i="7"/>
  <c r="J148" i="7" s="1"/>
  <c r="G145" i="7"/>
  <c r="I145" i="7"/>
  <c r="J145" i="7" s="1"/>
  <c r="L141" i="7"/>
  <c r="G141" i="7"/>
  <c r="I141" i="7"/>
  <c r="J141" i="7" s="1"/>
  <c r="G138" i="7"/>
  <c r="I138" i="7"/>
  <c r="J138" i="7" s="1"/>
  <c r="G137" i="7"/>
  <c r="I137" i="7"/>
  <c r="J137" i="7" s="1"/>
  <c r="G140" i="7"/>
  <c r="I140" i="7"/>
  <c r="J140" i="7" s="1"/>
  <c r="G136" i="7"/>
  <c r="I136" i="7"/>
  <c r="J136" i="7" s="1"/>
  <c r="G139" i="7"/>
  <c r="I139" i="7"/>
  <c r="J139" i="7" s="1"/>
  <c r="G135" i="7"/>
  <c r="I135" i="7"/>
  <c r="J135" i="7" s="1"/>
  <c r="G134" i="7"/>
  <c r="I134" i="7"/>
  <c r="J134" i="7" s="1"/>
  <c r="I130" i="7"/>
  <c r="J130" i="7" s="1"/>
  <c r="I125" i="7"/>
  <c r="J125" i="7" s="1"/>
  <c r="I127" i="7"/>
  <c r="J127" i="7" s="1"/>
  <c r="I129" i="7"/>
  <c r="J129" i="7" s="1"/>
  <c r="I128" i="7"/>
  <c r="J128" i="7" s="1"/>
  <c r="I126" i="7"/>
  <c r="J126" i="7" s="1"/>
  <c r="G117" i="7"/>
  <c r="I117" i="7"/>
  <c r="J117" i="7" s="1"/>
  <c r="G116" i="7"/>
  <c r="I116" i="7"/>
  <c r="J116" i="7" s="1"/>
  <c r="G119" i="7"/>
  <c r="L119" i="7" s="1"/>
  <c r="I119" i="7"/>
  <c r="J119" i="7" s="1"/>
  <c r="G118" i="7"/>
  <c r="I118" i="7"/>
  <c r="J118" i="7" s="1"/>
  <c r="G115" i="7"/>
  <c r="I115" i="7"/>
  <c r="J115" i="7" s="1"/>
  <c r="I113" i="7"/>
  <c r="J113" i="7" s="1"/>
  <c r="G112" i="7"/>
  <c r="I112" i="7"/>
  <c r="J112" i="7" s="1"/>
  <c r="I107" i="7"/>
  <c r="J107" i="7" s="1"/>
  <c r="I108" i="7"/>
  <c r="J108" i="7" s="1"/>
  <c r="I105" i="7"/>
  <c r="J105" i="7" s="1"/>
  <c r="I106" i="7"/>
  <c r="J106" i="7" s="1"/>
  <c r="G100" i="7"/>
  <c r="I100" i="7"/>
  <c r="J100" i="7" s="1"/>
  <c r="G98" i="7"/>
  <c r="I98" i="7"/>
  <c r="J98" i="7" s="1"/>
  <c r="G99" i="7"/>
  <c r="I99" i="7"/>
  <c r="J99" i="7" s="1"/>
  <c r="G97" i="7"/>
  <c r="I97" i="7"/>
  <c r="J97" i="7" s="1"/>
  <c r="G96" i="7"/>
  <c r="I96" i="7"/>
  <c r="J96" i="7" s="1"/>
  <c r="L90" i="7"/>
  <c r="M90" i="7" s="1"/>
  <c r="I90" i="7"/>
  <c r="J90" i="7" s="1"/>
  <c r="L89" i="7"/>
  <c r="M89" i="7" s="1"/>
  <c r="I89" i="7"/>
  <c r="J89" i="7" s="1"/>
  <c r="L91" i="7"/>
  <c r="M91" i="7" s="1"/>
  <c r="I91" i="7"/>
  <c r="J91" i="7" s="1"/>
  <c r="L88" i="7"/>
  <c r="M88" i="7" s="1"/>
  <c r="I88" i="7"/>
  <c r="J88" i="7" s="1"/>
  <c r="L87" i="7"/>
  <c r="M87" i="7" s="1"/>
  <c r="I87" i="7"/>
  <c r="J87" i="7" s="1"/>
  <c r="L86" i="7"/>
  <c r="M86" i="7" s="1"/>
  <c r="I86" i="7"/>
  <c r="J86" i="7" s="1"/>
  <c r="G81" i="7"/>
  <c r="I81" i="7"/>
  <c r="J81" i="7" s="1"/>
  <c r="G82" i="7"/>
  <c r="I82" i="7"/>
  <c r="J82" i="7" s="1"/>
  <c r="G80" i="7"/>
  <c r="I80" i="7"/>
  <c r="J80" i="7" s="1"/>
  <c r="G69" i="7"/>
  <c r="I69" i="7"/>
  <c r="J69" i="7" s="1"/>
  <c r="G67" i="7"/>
  <c r="I67" i="7"/>
  <c r="J67" i="7" s="1"/>
  <c r="G61" i="7"/>
  <c r="I61" i="7"/>
  <c r="J61" i="7" s="1"/>
  <c r="G70" i="7"/>
  <c r="I70" i="7"/>
  <c r="J70" i="7" s="1"/>
  <c r="G68" i="7"/>
  <c r="I68" i="7"/>
  <c r="J68" i="7" s="1"/>
  <c r="G62" i="7"/>
  <c r="I62" i="7"/>
  <c r="J62" i="7" s="1"/>
  <c r="G60" i="7"/>
  <c r="I60" i="7"/>
  <c r="J60" i="7" s="1"/>
  <c r="I46" i="7"/>
  <c r="J46" i="7" s="1"/>
  <c r="I51" i="7"/>
  <c r="J51" i="7" s="1"/>
  <c r="I45" i="7"/>
  <c r="J45" i="7" s="1"/>
  <c r="I50" i="7"/>
  <c r="J50" i="7" s="1"/>
  <c r="I48" i="7"/>
  <c r="J48" i="7" s="1"/>
  <c r="I53" i="7"/>
  <c r="J53" i="7" s="1"/>
  <c r="I49" i="7"/>
  <c r="J49" i="7" s="1"/>
  <c r="I55" i="7"/>
  <c r="J55" i="7" s="1"/>
  <c r="I44" i="7"/>
  <c r="J44" i="7" s="1"/>
  <c r="G42" i="7"/>
  <c r="I42" i="7"/>
  <c r="J42" i="7" s="1"/>
  <c r="G38" i="7"/>
  <c r="I38" i="7"/>
  <c r="J38" i="7" s="1"/>
  <c r="G37" i="7"/>
  <c r="I37" i="7"/>
  <c r="J37" i="7" s="1"/>
  <c r="I36" i="7"/>
  <c r="J36" i="7" s="1"/>
  <c r="I47" i="7"/>
  <c r="J47" i="7" s="1"/>
  <c r="L31" i="7"/>
  <c r="M31" i="7" s="1"/>
  <c r="I31" i="7"/>
  <c r="J31" i="7" s="1"/>
  <c r="G30" i="7"/>
  <c r="I30" i="7"/>
  <c r="J30" i="7" s="1"/>
  <c r="G29" i="7"/>
  <c r="I29" i="7"/>
  <c r="J29" i="7" s="1"/>
  <c r="J28" i="7" s="1"/>
  <c r="L17" i="7"/>
  <c r="M17" i="7" s="1"/>
  <c r="I17" i="7"/>
  <c r="J17" i="7" s="1"/>
  <c r="G25" i="7"/>
  <c r="I25" i="7"/>
  <c r="J25" i="7" s="1"/>
  <c r="G24" i="7"/>
  <c r="I24" i="7"/>
  <c r="J24" i="7" s="1"/>
  <c r="I12" i="7"/>
  <c r="J12" i="7" s="1"/>
  <c r="I11" i="7"/>
  <c r="J11" i="7" s="1"/>
  <c r="I10" i="7"/>
  <c r="J10" i="7" s="1"/>
  <c r="J240" i="7"/>
  <c r="J52" i="7"/>
  <c r="G63" i="7"/>
  <c r="I63" i="7"/>
  <c r="J63" i="7" s="1"/>
  <c r="G31" i="7"/>
  <c r="L19" i="7"/>
  <c r="M19" i="7" s="1"/>
  <c r="L18" i="7"/>
  <c r="M18" i="7" s="1"/>
  <c r="L10" i="7"/>
  <c r="M10" i="7" s="1"/>
  <c r="L11" i="7"/>
  <c r="M11" i="7" s="1"/>
  <c r="L12" i="7"/>
  <c r="M12" i="7" s="1"/>
  <c r="A7" i="7"/>
  <c r="A12" i="7"/>
  <c r="B10" i="7"/>
  <c r="B11" i="7"/>
  <c r="B9" i="7"/>
  <c r="B16" i="7"/>
  <c r="A10" i="7"/>
  <c r="A11" i="7"/>
  <c r="A9" i="7"/>
  <c r="A8" i="7"/>
  <c r="A15" i="7"/>
  <c r="I11" i="2"/>
  <c r="H12" i="7" s="1"/>
  <c r="I10" i="2"/>
  <c r="H11" i="7" s="1"/>
  <c r="I9" i="2"/>
  <c r="H10" i="7" s="1"/>
  <c r="I8" i="2"/>
  <c r="H9" i="7" s="1"/>
  <c r="I16" i="7" l="1"/>
  <c r="J16" i="7" s="1"/>
  <c r="I92" i="7"/>
  <c r="J92" i="7" s="1"/>
  <c r="L16" i="7"/>
  <c r="M16" i="7" s="1"/>
  <c r="G85" i="7"/>
  <c r="G144" i="7"/>
  <c r="G151" i="7"/>
  <c r="G79" i="7"/>
  <c r="J79" i="7"/>
  <c r="G95" i="7"/>
  <c r="G225" i="7"/>
  <c r="J170" i="7"/>
  <c r="G238" i="7"/>
  <c r="J203" i="7"/>
  <c r="G209" i="7"/>
  <c r="G264" i="7"/>
  <c r="L114" i="7"/>
  <c r="I114" i="7"/>
  <c r="J114" i="7" s="1"/>
  <c r="L120" i="7"/>
  <c r="M120" i="7" s="1"/>
  <c r="I120" i="7"/>
  <c r="J120" i="7" s="1"/>
  <c r="G111" i="7"/>
  <c r="G203" i="7"/>
  <c r="L253" i="7"/>
  <c r="M253" i="7" s="1"/>
  <c r="I253" i="7"/>
  <c r="J253" i="7" s="1"/>
  <c r="J248" i="7" s="1"/>
  <c r="L229" i="7"/>
  <c r="I229" i="7"/>
  <c r="J229" i="7" s="1"/>
  <c r="L198" i="7"/>
  <c r="I198" i="7"/>
  <c r="J198" i="7" s="1"/>
  <c r="L260" i="7"/>
  <c r="M260" i="7" s="1"/>
  <c r="I260" i="7"/>
  <c r="J260" i="7" s="1"/>
  <c r="J257" i="7" s="1"/>
  <c r="J144" i="7"/>
  <c r="G41" i="7"/>
  <c r="L43" i="7"/>
  <c r="M43" i="7" s="1"/>
  <c r="I43" i="7"/>
  <c r="J43" i="7" s="1"/>
  <c r="J41" i="7" s="1"/>
  <c r="L9" i="7"/>
  <c r="M9" i="7" s="1"/>
  <c r="N9" i="7" s="1"/>
  <c r="N10" i="7" s="1"/>
  <c r="N11" i="7" s="1"/>
  <c r="N12" i="7" s="1"/>
  <c r="G8" i="7"/>
  <c r="I9" i="7"/>
  <c r="J9" i="7" s="1"/>
  <c r="J8" i="7" s="1"/>
  <c r="J15" i="7"/>
  <c r="G164" i="7"/>
  <c r="L166" i="7"/>
  <c r="M166" i="7" s="1"/>
  <c r="I166" i="7"/>
  <c r="J166" i="7" s="1"/>
  <c r="J164" i="7" s="1"/>
  <c r="J85" i="7"/>
  <c r="L160" i="7"/>
  <c r="M160" i="7" s="1"/>
  <c r="I160" i="7"/>
  <c r="J160" i="7" s="1"/>
  <c r="L159" i="7"/>
  <c r="M159" i="7" s="1"/>
  <c r="I159" i="7"/>
  <c r="J159" i="7" s="1"/>
  <c r="L227" i="7"/>
  <c r="M227" i="7" s="1"/>
  <c r="I227" i="7"/>
  <c r="J227" i="7" s="1"/>
  <c r="J225" i="7" s="1"/>
  <c r="J238" i="7"/>
  <c r="G248" i="7"/>
  <c r="J264" i="7"/>
  <c r="G257" i="7"/>
  <c r="J209" i="7"/>
  <c r="G178" i="7"/>
  <c r="J178" i="7"/>
  <c r="G170" i="7"/>
  <c r="J133" i="7"/>
  <c r="G133" i="7"/>
  <c r="G123" i="7"/>
  <c r="J103" i="7"/>
  <c r="G103" i="7"/>
  <c r="J95" i="7"/>
  <c r="G66" i="7"/>
  <c r="J66" i="7"/>
  <c r="G59" i="7"/>
  <c r="J59" i="7"/>
  <c r="L266" i="7"/>
  <c r="M266" i="7" s="1"/>
  <c r="L267" i="7"/>
  <c r="M267" i="7" s="1"/>
  <c r="L268" i="7"/>
  <c r="M268" i="7" s="1"/>
  <c r="L265" i="7"/>
  <c r="M265" i="7" s="1"/>
  <c r="L259" i="7"/>
  <c r="M259" i="7" s="1"/>
  <c r="L261" i="7"/>
  <c r="M261" i="7" s="1"/>
  <c r="L250" i="7"/>
  <c r="M250" i="7" s="1"/>
  <c r="L251" i="7"/>
  <c r="M251" i="7" s="1"/>
  <c r="L252" i="7"/>
  <c r="M252" i="7" s="1"/>
  <c r="L254" i="7"/>
  <c r="M254" i="7" s="1"/>
  <c r="L249" i="7"/>
  <c r="M249" i="7" s="1"/>
  <c r="M240" i="7"/>
  <c r="M241" i="7"/>
  <c r="M242" i="7"/>
  <c r="M243" i="7"/>
  <c r="M244" i="7"/>
  <c r="L245" i="7"/>
  <c r="M245" i="7" s="1"/>
  <c r="L228" i="7"/>
  <c r="M228" i="7" s="1"/>
  <c r="M229" i="7"/>
  <c r="L230" i="7"/>
  <c r="M230" i="7" s="1"/>
  <c r="L231" i="7"/>
  <c r="M231" i="7" s="1"/>
  <c r="L232" i="7"/>
  <c r="M232" i="7" s="1"/>
  <c r="L233" i="7"/>
  <c r="M233" i="7" s="1"/>
  <c r="L234" i="7"/>
  <c r="M234" i="7" s="1"/>
  <c r="L235" i="7"/>
  <c r="M235" i="7" s="1"/>
  <c r="L226" i="7"/>
  <c r="M226" i="7" s="1"/>
  <c r="L211" i="7"/>
  <c r="M211" i="7" s="1"/>
  <c r="L212" i="7"/>
  <c r="M212" i="7" s="1"/>
  <c r="L213" i="7"/>
  <c r="M213" i="7" s="1"/>
  <c r="L214" i="7"/>
  <c r="M214" i="7" s="1"/>
  <c r="L215" i="7"/>
  <c r="M215" i="7" s="1"/>
  <c r="L216" i="7"/>
  <c r="M216" i="7" s="1"/>
  <c r="L217" i="7"/>
  <c r="M217" i="7" s="1"/>
  <c r="L218" i="7"/>
  <c r="M218" i="7" s="1"/>
  <c r="L219" i="7"/>
  <c r="M219" i="7" s="1"/>
  <c r="L220" i="7"/>
  <c r="M220" i="7" s="1"/>
  <c r="L221" i="7"/>
  <c r="M221" i="7" s="1"/>
  <c r="L210" i="7"/>
  <c r="M258" i="7"/>
  <c r="L205" i="7"/>
  <c r="M205" i="7" s="1"/>
  <c r="L206" i="7"/>
  <c r="M206" i="7" s="1"/>
  <c r="L204" i="7"/>
  <c r="M204" i="7" s="1"/>
  <c r="L195" i="7"/>
  <c r="M195" i="7" s="1"/>
  <c r="L196" i="7"/>
  <c r="M196" i="7" s="1"/>
  <c r="L197" i="7"/>
  <c r="M197" i="7" s="1"/>
  <c r="L199" i="7"/>
  <c r="M199" i="7" s="1"/>
  <c r="L200" i="7"/>
  <c r="M200" i="7" s="1"/>
  <c r="L194" i="7"/>
  <c r="M194" i="7" s="1"/>
  <c r="L189" i="7"/>
  <c r="M189" i="7" s="1"/>
  <c r="L190" i="7"/>
  <c r="M190" i="7" s="1"/>
  <c r="L188" i="7"/>
  <c r="M188" i="7" s="1"/>
  <c r="L180" i="7"/>
  <c r="M180" i="7" s="1"/>
  <c r="L181" i="7"/>
  <c r="M181" i="7" s="1"/>
  <c r="L182" i="7"/>
  <c r="M182" i="7" s="1"/>
  <c r="L183" i="7"/>
  <c r="M183" i="7" s="1"/>
  <c r="L184" i="7"/>
  <c r="M184" i="7" s="1"/>
  <c r="L179" i="7"/>
  <c r="M179" i="7" s="1"/>
  <c r="M172" i="7"/>
  <c r="M174" i="7"/>
  <c r="M175" i="7"/>
  <c r="M171" i="7"/>
  <c r="L167" i="7"/>
  <c r="M167" i="7" s="1"/>
  <c r="M165" i="7"/>
  <c r="L161" i="7"/>
  <c r="M161" i="7" s="1"/>
  <c r="L153" i="7"/>
  <c r="M153" i="7" s="1"/>
  <c r="L154" i="7"/>
  <c r="M154" i="7" s="1"/>
  <c r="L155" i="7"/>
  <c r="M155" i="7" s="1"/>
  <c r="L156" i="7"/>
  <c r="M156" i="7" s="1"/>
  <c r="L157" i="7"/>
  <c r="M157" i="7" s="1"/>
  <c r="L158" i="7"/>
  <c r="M158" i="7" s="1"/>
  <c r="L152" i="7"/>
  <c r="M152" i="7" s="1"/>
  <c r="L146" i="7"/>
  <c r="M146" i="7" s="1"/>
  <c r="L147" i="7"/>
  <c r="M147" i="7" s="1"/>
  <c r="L148" i="7"/>
  <c r="M148" i="7" s="1"/>
  <c r="L145" i="7"/>
  <c r="M145" i="7" s="1"/>
  <c r="L136" i="7"/>
  <c r="M136" i="7" s="1"/>
  <c r="L139" i="7"/>
  <c r="M139" i="7" s="1"/>
  <c r="L140" i="7"/>
  <c r="M140" i="7" s="1"/>
  <c r="M141" i="7"/>
  <c r="L134" i="7"/>
  <c r="L125" i="7"/>
  <c r="M125" i="7" s="1"/>
  <c r="L126" i="7"/>
  <c r="M126" i="7" s="1"/>
  <c r="L127" i="7"/>
  <c r="M127" i="7" s="1"/>
  <c r="L128" i="7"/>
  <c r="M128" i="7" s="1"/>
  <c r="L129" i="7"/>
  <c r="M129" i="7" s="1"/>
  <c r="L130" i="7"/>
  <c r="M130" i="7" s="1"/>
  <c r="M124" i="7"/>
  <c r="L115" i="7"/>
  <c r="M115" i="7" s="1"/>
  <c r="L116" i="7"/>
  <c r="M116" i="7" s="1"/>
  <c r="L117" i="7"/>
  <c r="M117" i="7" s="1"/>
  <c r="L118" i="7"/>
  <c r="M118" i="7" s="1"/>
  <c r="M119" i="7"/>
  <c r="L105" i="7"/>
  <c r="M105" i="7" s="1"/>
  <c r="N105" i="7" s="1"/>
  <c r="L106" i="7"/>
  <c r="M106" i="7" s="1"/>
  <c r="N106" i="7" s="1"/>
  <c r="L107" i="7"/>
  <c r="M107" i="7" s="1"/>
  <c r="N107" i="7" s="1"/>
  <c r="L108" i="7"/>
  <c r="M108" i="7" s="1"/>
  <c r="L82" i="7"/>
  <c r="M82" i="7" s="1"/>
  <c r="L61" i="7"/>
  <c r="M61" i="7" s="1"/>
  <c r="L62" i="7"/>
  <c r="M62" i="7" s="1"/>
  <c r="L63" i="7"/>
  <c r="M63" i="7" s="1"/>
  <c r="L44" i="7"/>
  <c r="M44" i="7" s="1"/>
  <c r="L45" i="7"/>
  <c r="M45" i="7" s="1"/>
  <c r="L46" i="7"/>
  <c r="M46" i="7" s="1"/>
  <c r="L47" i="7"/>
  <c r="M47" i="7" s="1"/>
  <c r="L48" i="7"/>
  <c r="M48" i="7" s="1"/>
  <c r="L49" i="7"/>
  <c r="M49" i="7" s="1"/>
  <c r="L50" i="7"/>
  <c r="M50" i="7" s="1"/>
  <c r="L51" i="7"/>
  <c r="M51" i="7" s="1"/>
  <c r="M52" i="7"/>
  <c r="L53" i="7"/>
  <c r="M53" i="7" s="1"/>
  <c r="M54" i="7"/>
  <c r="L55" i="7"/>
  <c r="M55" i="7" s="1"/>
  <c r="M56" i="7"/>
  <c r="L36" i="7"/>
  <c r="M36" i="7" s="1"/>
  <c r="L37" i="7"/>
  <c r="M37" i="7" s="1"/>
  <c r="K94" i="7"/>
  <c r="L135" i="7"/>
  <c r="M135" i="7" s="1"/>
  <c r="N16" i="7" l="1"/>
  <c r="N17" i="7" s="1"/>
  <c r="N18" i="7" s="1"/>
  <c r="N19" i="7" s="1"/>
  <c r="J151" i="7"/>
  <c r="L13" i="7"/>
  <c r="M13" i="7" s="1"/>
  <c r="J111" i="7"/>
  <c r="M210" i="7"/>
  <c r="L223" i="7"/>
  <c r="M134" i="7"/>
  <c r="M239" i="7"/>
  <c r="L246" i="7"/>
  <c r="M198" i="7"/>
  <c r="L201" i="7"/>
  <c r="L269" i="7"/>
  <c r="M173" i="7"/>
  <c r="L131" i="7"/>
  <c r="L93" i="7"/>
  <c r="H266" i="7"/>
  <c r="H267" i="7"/>
  <c r="H268" i="7"/>
  <c r="H265" i="7"/>
  <c r="H259" i="7"/>
  <c r="H260" i="7"/>
  <c r="H261" i="7"/>
  <c r="H258" i="7"/>
  <c r="H250" i="7"/>
  <c r="H251" i="7"/>
  <c r="H252" i="7"/>
  <c r="H253" i="7"/>
  <c r="H254" i="7"/>
  <c r="H249" i="7"/>
  <c r="H245" i="7"/>
  <c r="H235" i="7"/>
  <c r="H234" i="7"/>
  <c r="H233" i="7"/>
  <c r="H232" i="7"/>
  <c r="H231" i="7"/>
  <c r="H230" i="7"/>
  <c r="H229" i="7"/>
  <c r="H240" i="7"/>
  <c r="H241" i="7"/>
  <c r="H242" i="7"/>
  <c r="H243" i="7"/>
  <c r="H244" i="7"/>
  <c r="H239" i="7"/>
  <c r="H227" i="7"/>
  <c r="H228" i="7"/>
  <c r="H226" i="7"/>
  <c r="H211" i="7"/>
  <c r="H212" i="7"/>
  <c r="H213" i="7"/>
  <c r="H214" i="7"/>
  <c r="H215" i="7"/>
  <c r="H216" i="7"/>
  <c r="H217" i="7"/>
  <c r="H218" i="7"/>
  <c r="H219" i="7"/>
  <c r="H220" i="7"/>
  <c r="H221" i="7"/>
  <c r="H210" i="7"/>
  <c r="H205" i="7"/>
  <c r="H206" i="7"/>
  <c r="H204" i="7"/>
  <c r="H195" i="7"/>
  <c r="H196" i="7"/>
  <c r="H197" i="7"/>
  <c r="H198" i="7"/>
  <c r="H199" i="7"/>
  <c r="H200" i="7"/>
  <c r="H194" i="7"/>
  <c r="H189" i="7"/>
  <c r="H190" i="7"/>
  <c r="H188" i="7"/>
  <c r="H180" i="7"/>
  <c r="H181" i="7"/>
  <c r="H182" i="7"/>
  <c r="H183" i="7"/>
  <c r="H184" i="7"/>
  <c r="H179" i="7"/>
  <c r="H172" i="7"/>
  <c r="H173" i="7"/>
  <c r="H174" i="7"/>
  <c r="H175" i="7"/>
  <c r="H166" i="7"/>
  <c r="H167" i="7"/>
  <c r="H153" i="7"/>
  <c r="H154" i="7"/>
  <c r="H155" i="7"/>
  <c r="H156" i="7"/>
  <c r="H157" i="7"/>
  <c r="H158" i="7"/>
  <c r="H159" i="7"/>
  <c r="H160" i="7"/>
  <c r="H161" i="7"/>
  <c r="H152" i="7"/>
  <c r="H146" i="7"/>
  <c r="H147" i="7"/>
  <c r="H148" i="7"/>
  <c r="H145" i="7"/>
  <c r="H135" i="7"/>
  <c r="H136" i="7"/>
  <c r="H137" i="7"/>
  <c r="H138" i="7"/>
  <c r="H139" i="7"/>
  <c r="H140" i="7"/>
  <c r="H141" i="7"/>
  <c r="H134" i="7"/>
  <c r="H125" i="7"/>
  <c r="H126" i="7"/>
  <c r="H127" i="7"/>
  <c r="H128" i="7"/>
  <c r="H129" i="7"/>
  <c r="H130" i="7"/>
  <c r="H124" i="7"/>
  <c r="H113" i="7"/>
  <c r="H114" i="7"/>
  <c r="H115" i="7"/>
  <c r="H116" i="7"/>
  <c r="H117" i="7"/>
  <c r="H118" i="7"/>
  <c r="H119" i="7"/>
  <c r="H120" i="7"/>
  <c r="H112" i="7"/>
  <c r="H105" i="7"/>
  <c r="H106" i="7"/>
  <c r="H107" i="7"/>
  <c r="H108" i="7"/>
  <c r="H104" i="7"/>
  <c r="H97" i="7"/>
  <c r="H98" i="7"/>
  <c r="H99" i="7"/>
  <c r="H100" i="7"/>
  <c r="H96" i="7"/>
  <c r="H87" i="7"/>
  <c r="H88" i="7"/>
  <c r="H89" i="7"/>
  <c r="H90" i="7"/>
  <c r="H91" i="7"/>
  <c r="H92" i="7"/>
  <c r="H86" i="7"/>
  <c r="H81" i="7"/>
  <c r="H82" i="7"/>
  <c r="H80" i="7"/>
  <c r="H76" i="7"/>
  <c r="H75" i="7"/>
  <c r="H68" i="7"/>
  <c r="H69" i="7"/>
  <c r="H70" i="7"/>
  <c r="H67" i="7"/>
  <c r="H63" i="7"/>
  <c r="H61" i="7"/>
  <c r="H62" i="7"/>
  <c r="H60" i="7"/>
  <c r="H56" i="7"/>
  <c r="H55" i="7"/>
  <c r="H52" i="7"/>
  <c r="H53" i="7"/>
  <c r="H54" i="7"/>
  <c r="H49" i="7"/>
  <c r="H50" i="7"/>
  <c r="H51" i="7"/>
  <c r="H46" i="7"/>
  <c r="H47" i="7"/>
  <c r="H48" i="7"/>
  <c r="H44" i="7"/>
  <c r="H45" i="7"/>
  <c r="H38" i="7"/>
  <c r="H31" i="7"/>
  <c r="H36" i="7"/>
  <c r="H37" i="7"/>
  <c r="H35" i="7"/>
  <c r="B92" i="7"/>
  <c r="B91" i="7"/>
  <c r="B90" i="7"/>
  <c r="B89" i="7"/>
  <c r="B88" i="7"/>
  <c r="B96" i="7"/>
  <c r="B87" i="7"/>
  <c r="B86" i="7"/>
  <c r="B81" i="7"/>
  <c r="B82" i="7"/>
  <c r="B80" i="7"/>
  <c r="B76" i="7"/>
  <c r="B75" i="7"/>
  <c r="B68" i="7"/>
  <c r="B69" i="7"/>
  <c r="B70" i="7"/>
  <c r="B67" i="7"/>
  <c r="B62" i="7"/>
  <c r="B60" i="7"/>
  <c r="B43" i="7"/>
  <c r="B44" i="7"/>
  <c r="B45" i="7"/>
  <c r="B46" i="7"/>
  <c r="B47" i="7"/>
  <c r="B48" i="7"/>
  <c r="B49" i="7"/>
  <c r="B50" i="7"/>
  <c r="B51" i="7"/>
  <c r="B52" i="7"/>
  <c r="B53" i="7"/>
  <c r="B54" i="7"/>
  <c r="B55" i="7"/>
  <c r="B56" i="7"/>
  <c r="B42" i="7"/>
  <c r="B36" i="7"/>
  <c r="B37" i="7"/>
  <c r="B38" i="7"/>
  <c r="B35" i="7"/>
  <c r="B30" i="7"/>
  <c r="B31" i="7"/>
  <c r="B29" i="7"/>
  <c r="B24" i="7"/>
  <c r="B25" i="7"/>
  <c r="B23" i="7"/>
  <c r="B17" i="7"/>
  <c r="B18" i="7"/>
  <c r="B19" i="7"/>
  <c r="L137" i="7" l="1"/>
  <c r="B266" i="7"/>
  <c r="B267" i="7"/>
  <c r="B268" i="7"/>
  <c r="B265" i="7"/>
  <c r="B259" i="7"/>
  <c r="B260" i="7"/>
  <c r="B261" i="7"/>
  <c r="B258" i="7"/>
  <c r="B250" i="7"/>
  <c r="B251" i="7"/>
  <c r="B252" i="7"/>
  <c r="B253" i="7"/>
  <c r="B254" i="7"/>
  <c r="B249" i="7"/>
  <c r="B244" i="7"/>
  <c r="B240" i="7"/>
  <c r="B241" i="7"/>
  <c r="B242" i="7"/>
  <c r="B243" i="7"/>
  <c r="B245" i="7"/>
  <c r="B239" i="7"/>
  <c r="B235" i="7"/>
  <c r="B234" i="7"/>
  <c r="B233" i="7"/>
  <c r="B232" i="7"/>
  <c r="B231" i="7"/>
  <c r="B230" i="7"/>
  <c r="B229" i="7"/>
  <c r="B228" i="7"/>
  <c r="B227" i="7"/>
  <c r="B226" i="7"/>
  <c r="B211" i="7"/>
  <c r="B212" i="7"/>
  <c r="B213" i="7"/>
  <c r="B214" i="7"/>
  <c r="B215" i="7"/>
  <c r="B216" i="7"/>
  <c r="B217" i="7"/>
  <c r="B218" i="7"/>
  <c r="B219" i="7"/>
  <c r="B220" i="7"/>
  <c r="B210" i="7"/>
  <c r="B206" i="7"/>
  <c r="B205" i="7"/>
  <c r="B204" i="7"/>
  <c r="B195" i="7"/>
  <c r="B196" i="7"/>
  <c r="B197" i="7"/>
  <c r="B198" i="7"/>
  <c r="B199" i="7"/>
  <c r="B200" i="7"/>
  <c r="B194" i="7"/>
  <c r="B189" i="7"/>
  <c r="B190" i="7"/>
  <c r="B188" i="7"/>
  <c r="B180" i="7"/>
  <c r="B181" i="7"/>
  <c r="B182" i="7"/>
  <c r="B183" i="7"/>
  <c r="B184" i="7"/>
  <c r="B179" i="7"/>
  <c r="B174" i="7"/>
  <c r="B172" i="7"/>
  <c r="B173" i="7"/>
  <c r="B175" i="7"/>
  <c r="A171" i="7"/>
  <c r="A172" i="7"/>
  <c r="B171" i="7"/>
  <c r="B166" i="7"/>
  <c r="B167" i="7"/>
  <c r="B165" i="7"/>
  <c r="B153" i="7"/>
  <c r="B154" i="7"/>
  <c r="B155" i="7"/>
  <c r="B156" i="7"/>
  <c r="B157" i="7"/>
  <c r="B158" i="7"/>
  <c r="B159" i="7"/>
  <c r="B160" i="7"/>
  <c r="B161" i="7"/>
  <c r="B152" i="7"/>
  <c r="B148" i="7"/>
  <c r="B146" i="7"/>
  <c r="B147" i="7"/>
  <c r="B145" i="7"/>
  <c r="B135" i="7"/>
  <c r="B136" i="7"/>
  <c r="B137" i="7"/>
  <c r="B138" i="7"/>
  <c r="B139" i="7"/>
  <c r="B140" i="7"/>
  <c r="B134" i="7"/>
  <c r="B130" i="7"/>
  <c r="B125" i="7"/>
  <c r="B126" i="7"/>
  <c r="B127" i="7"/>
  <c r="B128" i="7"/>
  <c r="B129" i="7"/>
  <c r="B124" i="7"/>
  <c r="B120" i="7"/>
  <c r="B113" i="7"/>
  <c r="B114" i="7"/>
  <c r="B115" i="7"/>
  <c r="B116" i="7"/>
  <c r="B117" i="7"/>
  <c r="B118" i="7"/>
  <c r="B119" i="7"/>
  <c r="B112" i="7"/>
  <c r="B108" i="7"/>
  <c r="B105" i="7"/>
  <c r="B106" i="7"/>
  <c r="B107" i="7"/>
  <c r="B104" i="7"/>
  <c r="B97" i="7"/>
  <c r="B98" i="7"/>
  <c r="B99" i="7"/>
  <c r="B100" i="7"/>
  <c r="A92" i="7"/>
  <c r="A91" i="7"/>
  <c r="A87" i="7"/>
  <c r="A88" i="7"/>
  <c r="A89" i="7"/>
  <c r="A86" i="7"/>
  <c r="A82" i="7"/>
  <c r="A85" i="7"/>
  <c r="A79" i="7"/>
  <c r="A95" i="7"/>
  <c r="A81" i="7"/>
  <c r="A80" i="7"/>
  <c r="A268" i="7"/>
  <c r="A267" i="7"/>
  <c r="A266" i="7"/>
  <c r="A265" i="7"/>
  <c r="A264" i="7"/>
  <c r="A261" i="7"/>
  <c r="A260" i="7"/>
  <c r="A259" i="7"/>
  <c r="A258" i="7"/>
  <c r="A257" i="7"/>
  <c r="A254" i="7"/>
  <c r="A253" i="7"/>
  <c r="A251" i="7"/>
  <c r="A249" i="7"/>
  <c r="A248" i="7"/>
  <c r="A247" i="7"/>
  <c r="A256" i="7" s="1"/>
  <c r="A263" i="7" s="1"/>
  <c r="A245" i="7"/>
  <c r="A244" i="7"/>
  <c r="A243" i="7"/>
  <c r="A242" i="7"/>
  <c r="A241" i="7"/>
  <c r="A240" i="7"/>
  <c r="A239" i="7"/>
  <c r="A238" i="7"/>
  <c r="A235" i="7"/>
  <c r="A234" i="7"/>
  <c r="A231" i="7"/>
  <c r="A230" i="7"/>
  <c r="A229" i="7"/>
  <c r="A228" i="7"/>
  <c r="A226" i="7"/>
  <c r="A225" i="7"/>
  <c r="A221" i="7"/>
  <c r="A217" i="7"/>
  <c r="A215" i="7"/>
  <c r="A214" i="7"/>
  <c r="A213" i="7"/>
  <c r="A212" i="7"/>
  <c r="A210" i="7"/>
  <c r="A209" i="7"/>
  <c r="A208" i="7"/>
  <c r="A224" i="7" s="1"/>
  <c r="A237" i="7" s="1"/>
  <c r="A206" i="7"/>
  <c r="A205" i="7"/>
  <c r="A204" i="7"/>
  <c r="A203" i="7"/>
  <c r="A200" i="7"/>
  <c r="A199" i="7"/>
  <c r="A198" i="7"/>
  <c r="A197" i="7"/>
  <c r="A196" i="7"/>
  <c r="A195" i="7"/>
  <c r="A193" i="7"/>
  <c r="A192" i="7"/>
  <c r="A202" i="7" s="1"/>
  <c r="A190" i="7"/>
  <c r="A189" i="7"/>
  <c r="A188" i="7"/>
  <c r="A187" i="7"/>
  <c r="A184" i="7"/>
  <c r="A183" i="7"/>
  <c r="A179" i="7"/>
  <c r="A178" i="7"/>
  <c r="A175" i="7"/>
  <c r="A174" i="7"/>
  <c r="A173" i="7"/>
  <c r="A170" i="7"/>
  <c r="A169" i="7"/>
  <c r="A177" i="7" s="1"/>
  <c r="A186" i="7" s="1"/>
  <c r="A167" i="7"/>
  <c r="A166" i="7"/>
  <c r="A165" i="7"/>
  <c r="A124" i="7"/>
  <c r="A164" i="7"/>
  <c r="A161" i="7"/>
  <c r="A160" i="7"/>
  <c r="A159" i="7"/>
  <c r="A157" i="7"/>
  <c r="A154" i="7"/>
  <c r="A152" i="7"/>
  <c r="A151" i="7"/>
  <c r="A148" i="7"/>
  <c r="A147" i="7"/>
  <c r="A146" i="7"/>
  <c r="A145" i="7"/>
  <c r="A144" i="7"/>
  <c r="A141" i="7"/>
  <c r="A140" i="7"/>
  <c r="A139" i="7"/>
  <c r="A137" i="7"/>
  <c r="A135" i="7"/>
  <c r="A134" i="7"/>
  <c r="A133" i="7"/>
  <c r="A129" i="7"/>
  <c r="A128" i="7"/>
  <c r="A127" i="7"/>
  <c r="A125" i="7"/>
  <c r="A123" i="7"/>
  <c r="A122" i="7"/>
  <c r="A132" i="7" s="1"/>
  <c r="A120" i="7"/>
  <c r="A119" i="7"/>
  <c r="A117" i="7"/>
  <c r="A115" i="7"/>
  <c r="A114" i="7"/>
  <c r="A113" i="7"/>
  <c r="A112" i="7"/>
  <c r="A111" i="7"/>
  <c r="A108" i="7"/>
  <c r="A107" i="7"/>
  <c r="A106" i="7"/>
  <c r="A105" i="7"/>
  <c r="A104" i="7"/>
  <c r="A103" i="7"/>
  <c r="A99" i="7"/>
  <c r="A98" i="7"/>
  <c r="A97" i="7"/>
  <c r="A96" i="7"/>
  <c r="A78" i="7"/>
  <c r="A94" i="7" s="1"/>
  <c r="A76" i="7"/>
  <c r="A75" i="7"/>
  <c r="A74" i="7"/>
  <c r="A70" i="7"/>
  <c r="A69" i="7"/>
  <c r="A68" i="7"/>
  <c r="A67" i="7"/>
  <c r="A66" i="7"/>
  <c r="A63" i="7"/>
  <c r="A62" i="7"/>
  <c r="A61" i="7"/>
  <c r="A60" i="7"/>
  <c r="A59" i="7"/>
  <c r="A58" i="7"/>
  <c r="A65" i="7" s="1"/>
  <c r="A73" i="7" s="1"/>
  <c r="A56" i="7"/>
  <c r="A55" i="7"/>
  <c r="A54" i="7"/>
  <c r="A51" i="7"/>
  <c r="A49" i="7"/>
  <c r="A42" i="7"/>
  <c r="A41" i="7"/>
  <c r="A37" i="7"/>
  <c r="A36" i="7"/>
  <c r="A35" i="7"/>
  <c r="A31" i="7"/>
  <c r="A34" i="7"/>
  <c r="A28" i="7"/>
  <c r="A30" i="7"/>
  <c r="A21" i="7"/>
  <c r="A27" i="7" s="1"/>
  <c r="L138" i="7" l="1"/>
  <c r="M138" i="7" s="1"/>
  <c r="L38" i="7"/>
  <c r="M38" i="7" s="1"/>
  <c r="M137" i="7"/>
  <c r="A143" i="7"/>
  <c r="A150" i="7" s="1"/>
  <c r="A163" i="7" s="1"/>
  <c r="A84" i="7"/>
  <c r="A102" i="7"/>
  <c r="A110" i="7" s="1"/>
  <c r="A40" i="7"/>
  <c r="A33" i="7"/>
  <c r="L142" i="7" l="1"/>
  <c r="A16" i="7"/>
  <c r="A17" i="7"/>
  <c r="A19" i="7"/>
  <c r="I30" i="2"/>
  <c r="H42" i="7" s="1"/>
  <c r="I17" i="2" l="1"/>
  <c r="D9" i="9" l="1"/>
  <c r="G8" i="31" l="1"/>
  <c r="G9" i="31"/>
  <c r="G10" i="31"/>
  <c r="G11" i="31"/>
  <c r="G12" i="31"/>
  <c r="G13" i="31"/>
  <c r="G14" i="31"/>
  <c r="G15" i="31"/>
  <c r="J7" i="31" l="1"/>
  <c r="D48" i="9" l="1"/>
  <c r="D40" i="9"/>
  <c r="C40" i="9"/>
  <c r="D25" i="9"/>
  <c r="D20" i="9"/>
  <c r="D14" i="9"/>
  <c r="C48" i="9"/>
  <c r="C25" i="9"/>
  <c r="C20" i="9"/>
  <c r="C14" i="9"/>
  <c r="C9" i="9"/>
  <c r="C13" i="9" l="1"/>
  <c r="C8" i="9" s="1"/>
  <c r="C7" i="9" s="1"/>
  <c r="C53" i="9" s="1"/>
  <c r="D13" i="9"/>
  <c r="D8" i="9" s="1"/>
  <c r="D7" i="9" s="1"/>
  <c r="I7" i="31"/>
  <c r="J28" i="31"/>
  <c r="J29" i="31"/>
  <c r="J30" i="31"/>
  <c r="J31" i="31"/>
  <c r="J32" i="31"/>
  <c r="J33" i="31"/>
  <c r="J34" i="31"/>
  <c r="J35" i="31"/>
  <c r="J36" i="31"/>
  <c r="J37" i="31"/>
  <c r="J38" i="31"/>
  <c r="J39" i="31"/>
  <c r="J40" i="31"/>
  <c r="J41" i="31"/>
  <c r="J42" i="31"/>
  <c r="J43" i="31"/>
  <c r="J44" i="31"/>
  <c r="J45" i="31"/>
  <c r="J46" i="31"/>
  <c r="J47" i="31"/>
  <c r="J48" i="31"/>
  <c r="J49" i="31"/>
  <c r="J50" i="31"/>
  <c r="J51" i="31"/>
  <c r="J52" i="31"/>
  <c r="J53" i="31"/>
  <c r="J54" i="31"/>
  <c r="J55" i="31"/>
  <c r="J56" i="31"/>
  <c r="J57" i="31"/>
  <c r="J58" i="31"/>
  <c r="J59" i="31"/>
  <c r="J60" i="31"/>
  <c r="J61" i="31"/>
  <c r="J62" i="31"/>
  <c r="J63" i="31"/>
  <c r="J64" i="31"/>
  <c r="J65" i="31"/>
  <c r="J66" i="31"/>
  <c r="J27" i="31"/>
  <c r="I61" i="31"/>
  <c r="I28" i="31"/>
  <c r="I29" i="31"/>
  <c r="I30" i="31"/>
  <c r="I31" i="31"/>
  <c r="I32" i="31"/>
  <c r="I33" i="31"/>
  <c r="I34" i="31"/>
  <c r="I35" i="31"/>
  <c r="I36" i="31"/>
  <c r="I37" i="31"/>
  <c r="I38" i="31"/>
  <c r="I39" i="31"/>
  <c r="I40" i="31"/>
  <c r="I41" i="31"/>
  <c r="I42" i="31"/>
  <c r="I43" i="31"/>
  <c r="I44" i="31"/>
  <c r="I45" i="31"/>
  <c r="I46" i="31"/>
  <c r="I47" i="31"/>
  <c r="I48" i="31"/>
  <c r="I49" i="31"/>
  <c r="I50" i="31"/>
  <c r="I51" i="31"/>
  <c r="I52" i="31"/>
  <c r="I53" i="31"/>
  <c r="I54" i="31"/>
  <c r="I55" i="31"/>
  <c r="I56" i="31"/>
  <c r="I57" i="31"/>
  <c r="I58" i="31"/>
  <c r="I59" i="31"/>
  <c r="I60" i="31"/>
  <c r="I27" i="31"/>
  <c r="H28" i="31"/>
  <c r="H29" i="31"/>
  <c r="H30" i="31"/>
  <c r="H31" i="31"/>
  <c r="H32" i="31"/>
  <c r="H33" i="31"/>
  <c r="H34" i="31"/>
  <c r="H35" i="31"/>
  <c r="H36" i="31"/>
  <c r="H37" i="31"/>
  <c r="H38" i="31"/>
  <c r="H39" i="31"/>
  <c r="H40" i="31"/>
  <c r="H41" i="31"/>
  <c r="H42" i="31"/>
  <c r="H43" i="31"/>
  <c r="H44" i="31"/>
  <c r="H45" i="31"/>
  <c r="H46" i="31"/>
  <c r="H47" i="31"/>
  <c r="H48" i="31"/>
  <c r="H49" i="31"/>
  <c r="H50" i="31"/>
  <c r="H51" i="31"/>
  <c r="H52" i="31"/>
  <c r="H53" i="31"/>
  <c r="H54" i="31"/>
  <c r="H55" i="31"/>
  <c r="H56" i="31"/>
  <c r="H57" i="31"/>
  <c r="H58" i="31"/>
  <c r="H59" i="31"/>
  <c r="H60" i="31"/>
  <c r="H61" i="31"/>
  <c r="H27" i="31"/>
  <c r="I63" i="31"/>
  <c r="I64" i="31"/>
  <c r="I65" i="31"/>
  <c r="I66" i="31"/>
  <c r="I62" i="31"/>
  <c r="H66" i="31"/>
  <c r="H63" i="31"/>
  <c r="H64" i="31"/>
  <c r="H65" i="31"/>
  <c r="H62" i="31"/>
  <c r="I70" i="31" l="1"/>
  <c r="H70" i="31"/>
  <c r="H7" i="31"/>
  <c r="C12" i="31"/>
  <c r="C8" i="31"/>
  <c r="E8" i="31"/>
  <c r="E12" i="31"/>
  <c r="B12" i="31"/>
  <c r="B8" i="31"/>
  <c r="C26" i="31"/>
  <c r="D26" i="31"/>
  <c r="E26" i="31"/>
  <c r="F26" i="31"/>
  <c r="G26" i="31"/>
  <c r="H26" i="31"/>
  <c r="I26" i="31"/>
  <c r="J26" i="31"/>
  <c r="B26" i="31"/>
  <c r="J67" i="31"/>
  <c r="I67" i="31"/>
  <c r="H67" i="31"/>
  <c r="J23" i="31"/>
  <c r="I23" i="31"/>
  <c r="H23" i="31"/>
  <c r="J22" i="31"/>
  <c r="J21" i="31" s="1"/>
  <c r="I22" i="31"/>
  <c r="I21" i="31" s="1"/>
  <c r="H22" i="31"/>
  <c r="H21" i="31" s="1"/>
  <c r="G21" i="31"/>
  <c r="G20" i="31" s="1"/>
  <c r="F21" i="31"/>
  <c r="F20" i="31" s="1"/>
  <c r="E21" i="31"/>
  <c r="E20" i="31" s="1"/>
  <c r="D21" i="31"/>
  <c r="D20" i="31" s="1"/>
  <c r="C21" i="31"/>
  <c r="C20" i="31" s="1"/>
  <c r="B21" i="31"/>
  <c r="B20" i="31" s="1"/>
  <c r="J19" i="31"/>
  <c r="I19" i="31"/>
  <c r="H19" i="31"/>
  <c r="J18" i="31"/>
  <c r="I18" i="31"/>
  <c r="H18" i="31"/>
  <c r="G17" i="31"/>
  <c r="F17" i="31"/>
  <c r="E17" i="31"/>
  <c r="D17" i="31"/>
  <c r="C17" i="31"/>
  <c r="B17" i="31"/>
  <c r="J16" i="31"/>
  <c r="I16" i="31"/>
  <c r="H16" i="31"/>
  <c r="J15" i="31"/>
  <c r="I15" i="31"/>
  <c r="H15" i="31"/>
  <c r="J14" i="31"/>
  <c r="I14" i="31"/>
  <c r="H14" i="31"/>
  <c r="D13" i="31"/>
  <c r="J11" i="31"/>
  <c r="I11" i="31"/>
  <c r="H11" i="31"/>
  <c r="J10" i="31"/>
  <c r="I10" i="31"/>
  <c r="H10" i="31"/>
  <c r="J9" i="31"/>
  <c r="I9" i="31"/>
  <c r="H9" i="31"/>
  <c r="D8" i="31"/>
  <c r="I71" i="31" l="1"/>
  <c r="J13" i="31"/>
  <c r="J8" i="31"/>
  <c r="H17" i="31"/>
  <c r="J20" i="31"/>
  <c r="D12" i="31"/>
  <c r="D24" i="31" s="1"/>
  <c r="D68" i="31" s="1"/>
  <c r="E24" i="31"/>
  <c r="E68" i="31" s="1"/>
  <c r="C24" i="31"/>
  <c r="C68" i="31" s="1"/>
  <c r="G24" i="31"/>
  <c r="G68" i="31" s="1"/>
  <c r="J17" i="31"/>
  <c r="H13" i="31"/>
  <c r="I8" i="31"/>
  <c r="I13" i="31"/>
  <c r="I17" i="31"/>
  <c r="H20" i="31"/>
  <c r="I20" i="31"/>
  <c r="H8" i="31"/>
  <c r="B24" i="31"/>
  <c r="B68" i="31" s="1"/>
  <c r="F24" i="31"/>
  <c r="F68" i="31" s="1"/>
  <c r="J12" i="31" l="1"/>
  <c r="J24" i="31" s="1"/>
  <c r="J68" i="31" s="1"/>
  <c r="H12" i="31"/>
  <c r="H24" i="31" s="1"/>
  <c r="H68" i="31" s="1"/>
  <c r="I12" i="31"/>
  <c r="I24" i="31" s="1"/>
  <c r="I68" i="31" s="1"/>
  <c r="L113" i="7" l="1"/>
  <c r="M113" i="7" s="1"/>
  <c r="L97" i="7"/>
  <c r="M97" i="7" s="1"/>
  <c r="L98" i="7"/>
  <c r="M98" i="7" s="1"/>
  <c r="L99" i="7"/>
  <c r="M99" i="7" s="1"/>
  <c r="L81" i="7"/>
  <c r="M81" i="7" s="1"/>
  <c r="L80" i="7"/>
  <c r="M80" i="7" s="1"/>
  <c r="L76" i="7"/>
  <c r="M76" i="7" s="1"/>
  <c r="L75" i="7"/>
  <c r="M75" i="7" s="1"/>
  <c r="L60" i="7"/>
  <c r="M60" i="7" s="1"/>
  <c r="L30" i="7"/>
  <c r="M30" i="7" s="1"/>
  <c r="L29" i="7"/>
  <c r="M29" i="7" s="1"/>
  <c r="E49" i="9"/>
  <c r="E44" i="9"/>
  <c r="E39" i="9"/>
  <c r="E31" i="9"/>
  <c r="E30" i="9"/>
  <c r="E29" i="9"/>
  <c r="E28" i="9"/>
  <c r="E26" i="9"/>
  <c r="E21" i="9"/>
  <c r="E20" i="9"/>
  <c r="E15" i="9"/>
  <c r="E14" i="9"/>
  <c r="E13" i="9"/>
  <c r="E11" i="9"/>
  <c r="F5" i="13"/>
  <c r="I16" i="13"/>
  <c r="E32" i="9"/>
  <c r="E9" i="9"/>
  <c r="E48" i="9"/>
  <c r="E25" i="9"/>
  <c r="C55" i="9"/>
  <c r="E40" i="9"/>
  <c r="E8" i="9"/>
  <c r="M114" i="7"/>
  <c r="L100" i="7"/>
  <c r="M100" i="7" s="1"/>
  <c r="L68" i="7"/>
  <c r="M68" i="7" s="1"/>
  <c r="L69" i="7"/>
  <c r="M69" i="7" s="1"/>
  <c r="L67" i="7"/>
  <c r="M67" i="7" s="1"/>
  <c r="L24" i="7"/>
  <c r="M24" i="7" s="1"/>
  <c r="H171" i="7"/>
  <c r="H165" i="7"/>
  <c r="H30" i="7"/>
  <c r="H29" i="7"/>
  <c r="H24" i="7"/>
  <c r="H25" i="7"/>
  <c r="H23" i="7"/>
  <c r="I15" i="2"/>
  <c r="H19" i="7" s="1"/>
  <c r="I12" i="2"/>
  <c r="H16" i="7" s="1"/>
  <c r="I13" i="2"/>
  <c r="H17" i="7" s="1"/>
  <c r="I14" i="2"/>
  <c r="H18" i="7" s="1"/>
  <c r="A23" i="7"/>
  <c r="A25" i="7"/>
  <c r="A24" i="7"/>
  <c r="A18" i="7"/>
  <c r="A3" i="28" s="1"/>
  <c r="A22" i="7"/>
  <c r="A18" i="28"/>
  <c r="A50" i="28"/>
  <c r="I8" i="12"/>
  <c r="I6" i="18"/>
  <c r="I6" i="17"/>
  <c r="G8" i="16"/>
  <c r="F8" i="16"/>
  <c r="J14" i="15"/>
  <c r="C7" i="14"/>
  <c r="C20" i="13"/>
  <c r="C12" i="16"/>
  <c r="C9" i="16"/>
  <c r="C7" i="16"/>
  <c r="C5" i="16"/>
  <c r="C38" i="16" s="1"/>
  <c r="C6" i="15"/>
  <c r="C7" i="15"/>
  <c r="C9" i="15"/>
  <c r="C5" i="15"/>
  <c r="C17" i="15" s="1"/>
  <c r="C11" i="14"/>
  <c r="A4" i="28"/>
  <c r="G24" i="29"/>
  <c r="G23" i="29"/>
  <c r="H20" i="29"/>
  <c r="G20" i="29"/>
  <c r="H19" i="29"/>
  <c r="G21" i="29"/>
  <c r="G19" i="29"/>
  <c r="G18" i="29"/>
  <c r="L8" i="29"/>
  <c r="L7" i="29"/>
  <c r="K7" i="29"/>
  <c r="J7" i="29"/>
  <c r="H14" i="29"/>
  <c r="S6" i="29"/>
  <c r="S5" i="29"/>
  <c r="S4" i="29"/>
  <c r="N32" i="29"/>
  <c r="K32" i="29"/>
  <c r="I32" i="29"/>
  <c r="E26" i="29"/>
  <c r="A26" i="28"/>
  <c r="E240" i="19"/>
  <c r="E239" i="19"/>
  <c r="E238" i="19"/>
  <c r="E237" i="19"/>
  <c r="E234" i="19"/>
  <c r="E233" i="19"/>
  <c r="E200" i="19"/>
  <c r="E196" i="19"/>
  <c r="E182" i="19"/>
  <c r="E181" i="19"/>
  <c r="E180" i="19"/>
  <c r="E179" i="19"/>
  <c r="F178" i="19"/>
  <c r="E177" i="19"/>
  <c r="E176" i="19"/>
  <c r="E174" i="19"/>
  <c r="E170" i="19"/>
  <c r="E168" i="19"/>
  <c r="E166" i="19"/>
  <c r="E165" i="19"/>
  <c r="E163" i="19"/>
  <c r="E162" i="19"/>
  <c r="E161" i="19"/>
  <c r="E158" i="19"/>
  <c r="E156" i="19"/>
  <c r="E150" i="19"/>
  <c r="E114" i="19"/>
  <c r="E113" i="19"/>
  <c r="E93" i="19"/>
  <c r="E92" i="19"/>
  <c r="E91" i="19"/>
  <c r="E86" i="19"/>
  <c r="E85" i="19"/>
  <c r="E73" i="19"/>
  <c r="E72" i="19"/>
  <c r="E66" i="19"/>
  <c r="E65" i="19"/>
  <c r="E54" i="19"/>
  <c r="E52" i="19"/>
  <c r="F51" i="19"/>
  <c r="E51" i="19"/>
  <c r="F45" i="19"/>
  <c r="E45" i="19"/>
  <c r="F42" i="19"/>
  <c r="E41" i="19"/>
  <c r="E18" i="19"/>
  <c r="E15" i="19"/>
  <c r="E14" i="19"/>
  <c r="E13" i="19"/>
  <c r="E12" i="19"/>
  <c r="E11" i="19"/>
  <c r="E10" i="19"/>
  <c r="E8" i="19"/>
  <c r="F7" i="19"/>
  <c r="E7" i="19"/>
  <c r="F6" i="19"/>
  <c r="E6" i="19"/>
  <c r="J24" i="18"/>
  <c r="I24" i="18"/>
  <c r="D24" i="18"/>
  <c r="C24" i="18"/>
  <c r="B24" i="18"/>
  <c r="D23" i="18"/>
  <c r="C23" i="18"/>
  <c r="J22" i="18"/>
  <c r="I22" i="18"/>
  <c r="D22" i="18"/>
  <c r="C22" i="18"/>
  <c r="B22" i="18"/>
  <c r="J21" i="18"/>
  <c r="I21" i="18"/>
  <c r="D21" i="18"/>
  <c r="C21" i="18"/>
  <c r="B21" i="18"/>
  <c r="J20" i="18"/>
  <c r="I20" i="18"/>
  <c r="D20" i="18"/>
  <c r="C20" i="18"/>
  <c r="B20" i="18"/>
  <c r="J19" i="18"/>
  <c r="I19" i="18"/>
  <c r="D19" i="18"/>
  <c r="C19" i="18"/>
  <c r="B19" i="18"/>
  <c r="J14" i="18"/>
  <c r="I14" i="18"/>
  <c r="D14" i="18"/>
  <c r="C14" i="18"/>
  <c r="B14" i="18"/>
  <c r="J13" i="18"/>
  <c r="I13" i="18"/>
  <c r="D13" i="18"/>
  <c r="C13" i="18"/>
  <c r="B13" i="18"/>
  <c r="D12" i="18"/>
  <c r="C12" i="18"/>
  <c r="J11" i="18"/>
  <c r="I11" i="18"/>
  <c r="D11" i="18"/>
  <c r="C11" i="18"/>
  <c r="B11" i="18"/>
  <c r="J10" i="18"/>
  <c r="I10" i="18"/>
  <c r="D10" i="18"/>
  <c r="C10" i="18"/>
  <c r="B10" i="18"/>
  <c r="D9" i="18"/>
  <c r="C9" i="18"/>
  <c r="D8" i="18"/>
  <c r="C8" i="18"/>
  <c r="D7" i="18"/>
  <c r="C7" i="18"/>
  <c r="J6" i="18"/>
  <c r="D6" i="18"/>
  <c r="C6" i="18"/>
  <c r="B6" i="18"/>
  <c r="J5" i="18"/>
  <c r="J25" i="18" s="1"/>
  <c r="G5" i="18"/>
  <c r="D5" i="18"/>
  <c r="D25" i="18" s="1"/>
  <c r="B5" i="18"/>
  <c r="A5" i="18"/>
  <c r="A19" i="18" s="1"/>
  <c r="H4" i="18"/>
  <c r="G4" i="18"/>
  <c r="F4" i="18"/>
  <c r="J22" i="17"/>
  <c r="I22" i="17"/>
  <c r="D22" i="17"/>
  <c r="C22" i="17"/>
  <c r="B22" i="17"/>
  <c r="D21" i="17"/>
  <c r="C21" i="17"/>
  <c r="D20" i="17"/>
  <c r="C20" i="17"/>
  <c r="J19" i="17"/>
  <c r="I19" i="17"/>
  <c r="D19" i="17"/>
  <c r="C19" i="17"/>
  <c r="B19" i="17"/>
  <c r="J18" i="17"/>
  <c r="I18" i="17"/>
  <c r="D18" i="17"/>
  <c r="C18" i="17"/>
  <c r="B18" i="17"/>
  <c r="J17" i="17"/>
  <c r="I17" i="17"/>
  <c r="D17" i="17"/>
  <c r="C17" i="17"/>
  <c r="B17" i="17"/>
  <c r="J16" i="17"/>
  <c r="I16" i="17"/>
  <c r="D16" i="17"/>
  <c r="C16" i="17"/>
  <c r="B16" i="17"/>
  <c r="J15" i="17"/>
  <c r="I15" i="17"/>
  <c r="D15" i="17"/>
  <c r="C15" i="17"/>
  <c r="B15" i="17"/>
  <c r="D14" i="17"/>
  <c r="C14" i="17"/>
  <c r="D13" i="17"/>
  <c r="C13" i="17"/>
  <c r="D12" i="17"/>
  <c r="C12" i="17"/>
  <c r="D11" i="17"/>
  <c r="C11" i="17"/>
  <c r="D10" i="17"/>
  <c r="C10" i="17"/>
  <c r="D9" i="17"/>
  <c r="C9" i="17"/>
  <c r="D8" i="17"/>
  <c r="C8" i="17"/>
  <c r="D7" i="17"/>
  <c r="C7" i="17"/>
  <c r="J6" i="17"/>
  <c r="D6" i="17"/>
  <c r="C6" i="17"/>
  <c r="B6" i="17"/>
  <c r="D5" i="17"/>
  <c r="D23" i="17" s="1"/>
  <c r="B5" i="17"/>
  <c r="A5" i="17"/>
  <c r="H4" i="17"/>
  <c r="G4" i="17"/>
  <c r="F4" i="17"/>
  <c r="D37" i="16"/>
  <c r="C37" i="16"/>
  <c r="D36" i="16"/>
  <c r="C36" i="16"/>
  <c r="D35" i="16"/>
  <c r="C35" i="16"/>
  <c r="D34" i="16"/>
  <c r="C34" i="16"/>
  <c r="J33" i="16"/>
  <c r="I33" i="16"/>
  <c r="G33" i="16"/>
  <c r="F33" i="16"/>
  <c r="D33" i="16"/>
  <c r="C33" i="16"/>
  <c r="B33" i="16"/>
  <c r="A33" i="16"/>
  <c r="D32" i="16"/>
  <c r="C32" i="16"/>
  <c r="D31" i="16"/>
  <c r="C31" i="16"/>
  <c r="J30" i="16"/>
  <c r="I30" i="16"/>
  <c r="D30" i="16"/>
  <c r="C30" i="16"/>
  <c r="B30" i="16"/>
  <c r="J29" i="16"/>
  <c r="I29" i="16"/>
  <c r="G29" i="16"/>
  <c r="F29" i="16"/>
  <c r="D29" i="16"/>
  <c r="C29" i="16"/>
  <c r="B29" i="16"/>
  <c r="A29" i="16"/>
  <c r="J28" i="16"/>
  <c r="I28" i="16"/>
  <c r="D28" i="16"/>
  <c r="C28" i="16"/>
  <c r="B28" i="16"/>
  <c r="D27" i="16"/>
  <c r="C27" i="16"/>
  <c r="J26" i="16"/>
  <c r="I26" i="16"/>
  <c r="D26" i="16"/>
  <c r="C26" i="16"/>
  <c r="B26" i="16"/>
  <c r="J25" i="16"/>
  <c r="I25" i="16"/>
  <c r="D25" i="16"/>
  <c r="C25" i="16"/>
  <c r="B25" i="16"/>
  <c r="J24" i="16"/>
  <c r="I24" i="16"/>
  <c r="D24" i="16"/>
  <c r="C24" i="16"/>
  <c r="B24" i="16"/>
  <c r="J23" i="16"/>
  <c r="I23" i="16"/>
  <c r="G23" i="16"/>
  <c r="F23" i="16"/>
  <c r="D23" i="16"/>
  <c r="C23" i="16"/>
  <c r="B23" i="16"/>
  <c r="A23" i="16"/>
  <c r="A26" i="16" s="1"/>
  <c r="J22" i="16"/>
  <c r="I22" i="16"/>
  <c r="D22" i="16"/>
  <c r="C22" i="16"/>
  <c r="B22" i="16"/>
  <c r="D21" i="16"/>
  <c r="C21" i="16"/>
  <c r="D20" i="16"/>
  <c r="C20" i="16"/>
  <c r="D19" i="16"/>
  <c r="C19" i="16"/>
  <c r="J18" i="16"/>
  <c r="I18" i="16"/>
  <c r="G18" i="16"/>
  <c r="F18" i="16"/>
  <c r="D18" i="16"/>
  <c r="C18" i="16"/>
  <c r="B18" i="16"/>
  <c r="A18" i="16"/>
  <c r="D17" i="16"/>
  <c r="C17" i="16"/>
  <c r="D16" i="16"/>
  <c r="C16" i="16"/>
  <c r="J15" i="16"/>
  <c r="I15" i="16"/>
  <c r="D15" i="16"/>
  <c r="C15" i="16"/>
  <c r="B15" i="16"/>
  <c r="J14" i="16"/>
  <c r="I14" i="16"/>
  <c r="D14" i="16"/>
  <c r="C14" i="16"/>
  <c r="B14" i="16"/>
  <c r="D13" i="16"/>
  <c r="J12" i="16"/>
  <c r="I12" i="16"/>
  <c r="D12" i="16"/>
  <c r="B12" i="16"/>
  <c r="I11" i="16"/>
  <c r="G11" i="16"/>
  <c r="F11" i="16"/>
  <c r="D11" i="16"/>
  <c r="B11" i="16"/>
  <c r="A11" i="16"/>
  <c r="D10" i="16"/>
  <c r="D9" i="16"/>
  <c r="J8" i="16"/>
  <c r="D8" i="16"/>
  <c r="B8" i="16"/>
  <c r="A8" i="16"/>
  <c r="J7" i="16"/>
  <c r="I7" i="16"/>
  <c r="D7" i="16"/>
  <c r="B7" i="16"/>
  <c r="J6" i="16"/>
  <c r="I6" i="16"/>
  <c r="D6" i="16"/>
  <c r="B6" i="16"/>
  <c r="J5" i="16"/>
  <c r="J38" i="16" s="1"/>
  <c r="I5" i="16"/>
  <c r="I38" i="16" s="1"/>
  <c r="G5" i="16"/>
  <c r="F5" i="16"/>
  <c r="D5" i="16"/>
  <c r="D38" i="16" s="1"/>
  <c r="B5" i="16"/>
  <c r="A5" i="16"/>
  <c r="H4" i="16"/>
  <c r="G4" i="16"/>
  <c r="F4" i="16"/>
  <c r="F3" i="16"/>
  <c r="J16" i="15"/>
  <c r="I16" i="15"/>
  <c r="D16" i="15"/>
  <c r="C16" i="15"/>
  <c r="B16" i="15"/>
  <c r="J15" i="15"/>
  <c r="I15" i="15"/>
  <c r="D15" i="15"/>
  <c r="B15" i="15"/>
  <c r="D14" i="15"/>
  <c r="C14" i="15"/>
  <c r="B14" i="15"/>
  <c r="A14" i="15"/>
  <c r="J13" i="15"/>
  <c r="I13" i="15"/>
  <c r="D13" i="15"/>
  <c r="C13" i="15"/>
  <c r="B13" i="15"/>
  <c r="J12" i="15"/>
  <c r="I12" i="15"/>
  <c r="D12" i="15"/>
  <c r="C12" i="15"/>
  <c r="B12" i="15"/>
  <c r="J11" i="15"/>
  <c r="I11" i="15"/>
  <c r="D11" i="15"/>
  <c r="C11" i="15"/>
  <c r="B11" i="15"/>
  <c r="J10" i="15"/>
  <c r="I10" i="15"/>
  <c r="D10" i="15"/>
  <c r="C10" i="15"/>
  <c r="B10" i="15"/>
  <c r="J9" i="15"/>
  <c r="I9" i="15"/>
  <c r="D9" i="15"/>
  <c r="D5" i="15"/>
  <c r="D17" i="15" s="1"/>
  <c r="D6" i="15"/>
  <c r="D7" i="15"/>
  <c r="D8" i="15"/>
  <c r="C8" i="15"/>
  <c r="C15" i="15"/>
  <c r="B9" i="15"/>
  <c r="J8" i="15"/>
  <c r="I8" i="15"/>
  <c r="B8" i="15"/>
  <c r="J7" i="15"/>
  <c r="I7" i="15"/>
  <c r="B7" i="15"/>
  <c r="J6" i="15"/>
  <c r="I6" i="15"/>
  <c r="B6" i="15"/>
  <c r="I5" i="15"/>
  <c r="I17" i="15" s="1"/>
  <c r="J5" i="15"/>
  <c r="J17" i="15" s="1"/>
  <c r="G5" i="15"/>
  <c r="F5" i="15"/>
  <c r="B5" i="15"/>
  <c r="A5" i="15"/>
  <c r="H4" i="15"/>
  <c r="G4" i="15"/>
  <c r="F4" i="15"/>
  <c r="F3" i="15"/>
  <c r="J22" i="14"/>
  <c r="I22" i="14"/>
  <c r="D22" i="14"/>
  <c r="C22" i="14"/>
  <c r="B22" i="14"/>
  <c r="J21" i="14"/>
  <c r="I21" i="14"/>
  <c r="D21" i="14"/>
  <c r="C21" i="14"/>
  <c r="B21" i="14"/>
  <c r="D20" i="14"/>
  <c r="C20" i="14"/>
  <c r="J19" i="14"/>
  <c r="I19" i="14"/>
  <c r="D19" i="14"/>
  <c r="C19" i="14"/>
  <c r="B19" i="14"/>
  <c r="D18" i="14"/>
  <c r="C18" i="14"/>
  <c r="J17" i="14"/>
  <c r="I17" i="14"/>
  <c r="G17" i="14"/>
  <c r="F17" i="14"/>
  <c r="D17" i="14"/>
  <c r="C17" i="14"/>
  <c r="B17" i="14"/>
  <c r="A17" i="14"/>
  <c r="J16" i="14"/>
  <c r="I16" i="14"/>
  <c r="G16" i="14"/>
  <c r="F16" i="14"/>
  <c r="D16" i="14"/>
  <c r="C16" i="14"/>
  <c r="B16" i="14"/>
  <c r="A16" i="14"/>
  <c r="D15" i="14"/>
  <c r="C15" i="14"/>
  <c r="J14" i="14"/>
  <c r="I14" i="14"/>
  <c r="D14" i="14"/>
  <c r="C14" i="14"/>
  <c r="B14" i="14"/>
  <c r="D13" i="14"/>
  <c r="C13" i="14"/>
  <c r="J12" i="14"/>
  <c r="I12" i="14"/>
  <c r="D12" i="14"/>
  <c r="C12" i="14"/>
  <c r="B12" i="14"/>
  <c r="J11" i="14"/>
  <c r="I11" i="14"/>
  <c r="G11" i="14"/>
  <c r="F11" i="14"/>
  <c r="D11" i="14"/>
  <c r="B11" i="14"/>
  <c r="A11" i="14"/>
  <c r="J10" i="14"/>
  <c r="I10" i="14"/>
  <c r="D10" i="14"/>
  <c r="C10" i="14"/>
  <c r="B10" i="14"/>
  <c r="J9" i="14"/>
  <c r="I9" i="14"/>
  <c r="D9" i="14"/>
  <c r="C9" i="14"/>
  <c r="B9" i="14"/>
  <c r="J8" i="14"/>
  <c r="I8" i="14"/>
  <c r="D8" i="14"/>
  <c r="C8" i="14"/>
  <c r="B8" i="14"/>
  <c r="J7" i="14"/>
  <c r="G7" i="14"/>
  <c r="D7" i="14"/>
  <c r="B7" i="14"/>
  <c r="A7" i="14"/>
  <c r="I6" i="14"/>
  <c r="F6" i="14"/>
  <c r="D6" i="14"/>
  <c r="B6" i="14"/>
  <c r="A6" i="14"/>
  <c r="J5" i="14"/>
  <c r="J23" i="14" s="1"/>
  <c r="I5" i="14"/>
  <c r="I23" i="14" s="1"/>
  <c r="G5" i="14"/>
  <c r="F5" i="14"/>
  <c r="E5" i="14"/>
  <c r="E77" i="19" s="1"/>
  <c r="D5" i="14"/>
  <c r="D23" i="14" s="1"/>
  <c r="C5" i="14"/>
  <c r="C23" i="14" s="1"/>
  <c r="B5" i="14"/>
  <c r="A5" i="14"/>
  <c r="H4" i="14"/>
  <c r="G4" i="14"/>
  <c r="F4" i="14"/>
  <c r="D37" i="13"/>
  <c r="C37" i="13"/>
  <c r="J36" i="13"/>
  <c r="I36" i="13"/>
  <c r="G36" i="13"/>
  <c r="F36" i="13"/>
  <c r="D36" i="13"/>
  <c r="C36" i="13"/>
  <c r="B36" i="13"/>
  <c r="J35" i="13"/>
  <c r="I35" i="13"/>
  <c r="G35" i="13"/>
  <c r="F35" i="13"/>
  <c r="D35" i="13"/>
  <c r="C35" i="13"/>
  <c r="B35" i="13"/>
  <c r="A35" i="13"/>
  <c r="J34" i="13"/>
  <c r="I34" i="13"/>
  <c r="D34" i="13"/>
  <c r="C34" i="13"/>
  <c r="B34" i="13"/>
  <c r="J33" i="13"/>
  <c r="I33" i="13"/>
  <c r="D33" i="13"/>
  <c r="C33" i="13"/>
  <c r="B33" i="13"/>
  <c r="D32" i="13"/>
  <c r="C32" i="13"/>
  <c r="J31" i="13"/>
  <c r="D31" i="13"/>
  <c r="B31" i="13"/>
  <c r="D30" i="13"/>
  <c r="I29" i="13"/>
  <c r="G29" i="13"/>
  <c r="F29" i="13"/>
  <c r="D29" i="13"/>
  <c r="B29" i="13"/>
  <c r="A29" i="13"/>
  <c r="J28" i="13"/>
  <c r="I28" i="13"/>
  <c r="G28" i="13"/>
  <c r="F28" i="13"/>
  <c r="D28" i="13"/>
  <c r="C28" i="13"/>
  <c r="B28" i="13"/>
  <c r="A28" i="13"/>
  <c r="J27" i="13"/>
  <c r="I27" i="13"/>
  <c r="D27" i="13"/>
  <c r="C27" i="13"/>
  <c r="B27" i="13"/>
  <c r="J26" i="13"/>
  <c r="I26" i="13"/>
  <c r="D26" i="13"/>
  <c r="C26" i="13"/>
  <c r="B26" i="13"/>
  <c r="J25" i="13"/>
  <c r="I25" i="13"/>
  <c r="D25" i="13"/>
  <c r="C25" i="13"/>
  <c r="B25" i="13"/>
  <c r="J24" i="13"/>
  <c r="G24" i="13"/>
  <c r="D24" i="13"/>
  <c r="B24" i="13"/>
  <c r="A24" i="13"/>
  <c r="D23" i="13"/>
  <c r="B23" i="13"/>
  <c r="A23" i="13"/>
  <c r="J22" i="13"/>
  <c r="I22" i="13"/>
  <c r="D22" i="13"/>
  <c r="C22" i="13"/>
  <c r="B22" i="13"/>
  <c r="J21" i="13"/>
  <c r="I21" i="13"/>
  <c r="D21" i="13"/>
  <c r="C21" i="13"/>
  <c r="B21" i="13"/>
  <c r="J20" i="13"/>
  <c r="I20" i="13"/>
  <c r="G20" i="13"/>
  <c r="F20" i="13"/>
  <c r="D20" i="13"/>
  <c r="B20" i="13"/>
  <c r="A20" i="13"/>
  <c r="J19" i="13"/>
  <c r="I19" i="13"/>
  <c r="D19" i="13"/>
  <c r="C19" i="13"/>
  <c r="B19" i="13"/>
  <c r="J18" i="13"/>
  <c r="I18" i="13"/>
  <c r="D18" i="13"/>
  <c r="C18" i="13"/>
  <c r="B18" i="13"/>
  <c r="J17" i="13"/>
  <c r="I17" i="13"/>
  <c r="D17" i="13"/>
  <c r="C17" i="13"/>
  <c r="B17" i="13"/>
  <c r="J16" i="13"/>
  <c r="G16" i="13"/>
  <c r="D16" i="13"/>
  <c r="B16" i="13"/>
  <c r="A16" i="13"/>
  <c r="J15" i="13"/>
  <c r="I15" i="13"/>
  <c r="D15" i="13"/>
  <c r="C15" i="13"/>
  <c r="B15" i="13"/>
  <c r="J14" i="13"/>
  <c r="I14" i="13"/>
  <c r="D14" i="13"/>
  <c r="C14" i="13"/>
  <c r="B14" i="13"/>
  <c r="J13" i="13"/>
  <c r="I13" i="13"/>
  <c r="D13" i="13"/>
  <c r="C13" i="13"/>
  <c r="B13" i="13"/>
  <c r="J12" i="13"/>
  <c r="I12" i="13"/>
  <c r="D12" i="13"/>
  <c r="C12" i="13"/>
  <c r="B12" i="13"/>
  <c r="J11" i="13"/>
  <c r="I11" i="13"/>
  <c r="D11" i="13"/>
  <c r="C11" i="13"/>
  <c r="B11" i="13"/>
  <c r="J10" i="13"/>
  <c r="I10" i="13"/>
  <c r="D10" i="13"/>
  <c r="C10" i="13"/>
  <c r="B10" i="13"/>
  <c r="J9" i="13"/>
  <c r="C9" i="13"/>
  <c r="B9" i="13"/>
  <c r="J8" i="13"/>
  <c r="I8" i="13"/>
  <c r="D8" i="13"/>
  <c r="C8" i="13"/>
  <c r="B8" i="13"/>
  <c r="J7" i="13"/>
  <c r="I7" i="13"/>
  <c r="D7" i="13"/>
  <c r="C7" i="13"/>
  <c r="B7" i="13"/>
  <c r="J6" i="13"/>
  <c r="I6" i="13"/>
  <c r="D6" i="13"/>
  <c r="C6" i="13"/>
  <c r="B6" i="13"/>
  <c r="P5" i="13"/>
  <c r="J5" i="13"/>
  <c r="J38" i="13" s="1"/>
  <c r="I5" i="13"/>
  <c r="I38" i="13" s="1"/>
  <c r="D5" i="13"/>
  <c r="D38" i="13" s="1"/>
  <c r="C5" i="13"/>
  <c r="C38" i="13" s="1"/>
  <c r="B5" i="13"/>
  <c r="A5" i="13"/>
  <c r="H4" i="13"/>
  <c r="G4" i="13"/>
  <c r="F4" i="13"/>
  <c r="I2" i="13"/>
  <c r="I2" i="14" s="1"/>
  <c r="I2" i="15" s="1"/>
  <c r="I2" i="16" s="1"/>
  <c r="I2" i="17" s="1"/>
  <c r="I2" i="18" s="1"/>
  <c r="F2" i="13"/>
  <c r="F2" i="14"/>
  <c r="F2" i="15" s="1"/>
  <c r="F2" i="16" s="1"/>
  <c r="F2" i="17" s="1"/>
  <c r="F2" i="18" s="1"/>
  <c r="D18" i="12"/>
  <c r="C18" i="12"/>
  <c r="J17" i="12"/>
  <c r="I17" i="12"/>
  <c r="D17" i="12"/>
  <c r="C17" i="12"/>
  <c r="B17" i="12"/>
  <c r="J16" i="12"/>
  <c r="I16" i="12"/>
  <c r="D16" i="12"/>
  <c r="C16" i="12"/>
  <c r="B16" i="12"/>
  <c r="J15" i="12"/>
  <c r="I15" i="12"/>
  <c r="D15" i="12"/>
  <c r="C15" i="12"/>
  <c r="B15" i="12"/>
  <c r="J14" i="12"/>
  <c r="I14" i="12"/>
  <c r="D14" i="12"/>
  <c r="C14" i="12"/>
  <c r="B14" i="12"/>
  <c r="D13" i="12"/>
  <c r="C13" i="12"/>
  <c r="J12" i="12"/>
  <c r="I12" i="12"/>
  <c r="D12" i="12"/>
  <c r="C12" i="12"/>
  <c r="B12" i="12"/>
  <c r="J11" i="12"/>
  <c r="I11" i="12"/>
  <c r="G11" i="12"/>
  <c r="F11" i="12"/>
  <c r="D11" i="12"/>
  <c r="C11" i="12"/>
  <c r="B11" i="12"/>
  <c r="A11" i="12"/>
  <c r="J10" i="12"/>
  <c r="I10" i="12"/>
  <c r="G10" i="12"/>
  <c r="F10" i="12"/>
  <c r="D10" i="12"/>
  <c r="C10" i="12"/>
  <c r="B10" i="12"/>
  <c r="A10" i="12"/>
  <c r="J9" i="12"/>
  <c r="I9" i="12"/>
  <c r="D9" i="12"/>
  <c r="C9" i="12"/>
  <c r="B9" i="12"/>
  <c r="J8" i="12"/>
  <c r="D8" i="12"/>
  <c r="C8" i="12"/>
  <c r="B8" i="12"/>
  <c r="D7" i="12"/>
  <c r="C7" i="12"/>
  <c r="C19" i="12" s="1"/>
  <c r="B7" i="12"/>
  <c r="D6" i="12"/>
  <c r="C6" i="12"/>
  <c r="B6" i="12"/>
  <c r="D5" i="12"/>
  <c r="B5" i="12"/>
  <c r="A5" i="12"/>
  <c r="H4" i="12"/>
  <c r="G4" i="12"/>
  <c r="F4" i="12"/>
  <c r="A36" i="26"/>
  <c r="A35" i="26"/>
  <c r="A34" i="26"/>
  <c r="A33" i="26"/>
  <c r="A31" i="26"/>
  <c r="A30" i="26"/>
  <c r="A29" i="26"/>
  <c r="A28" i="26"/>
  <c r="A27" i="26"/>
  <c r="A26" i="26"/>
  <c r="A25" i="26"/>
  <c r="A24" i="26"/>
  <c r="A23" i="26"/>
  <c r="A22" i="26"/>
  <c r="A21" i="26"/>
  <c r="A20" i="26"/>
  <c r="A19" i="26"/>
  <c r="A18" i="26"/>
  <c r="A17" i="26"/>
  <c r="A16" i="26"/>
  <c r="A14" i="26"/>
  <c r="D9" i="26"/>
  <c r="D14" i="26" s="1"/>
  <c r="C67" i="28"/>
  <c r="D51" i="28"/>
  <c r="D34" i="28"/>
  <c r="D17" i="28"/>
  <c r="D11" i="28"/>
  <c r="D13" i="28" s="1"/>
  <c r="A73" i="28"/>
  <c r="A72" i="28"/>
  <c r="A71" i="28"/>
  <c r="A70" i="28"/>
  <c r="A69" i="28"/>
  <c r="A68" i="28"/>
  <c r="A67" i="28"/>
  <c r="A66" i="28"/>
  <c r="A65" i="28"/>
  <c r="A64" i="28"/>
  <c r="A63" i="28"/>
  <c r="A62" i="28"/>
  <c r="A61" i="28"/>
  <c r="A60" i="28"/>
  <c r="A59" i="28"/>
  <c r="A58" i="28"/>
  <c r="C6" i="16"/>
  <c r="A57" i="28"/>
  <c r="A56" i="28"/>
  <c r="A55" i="28"/>
  <c r="A53" i="28"/>
  <c r="A52" i="28"/>
  <c r="A51" i="28"/>
  <c r="A48" i="28"/>
  <c r="A47" i="28"/>
  <c r="A46" i="28"/>
  <c r="A45" i="28"/>
  <c r="A44" i="28"/>
  <c r="A43" i="28"/>
  <c r="A42" i="28"/>
  <c r="A41" i="28"/>
  <c r="A40" i="28"/>
  <c r="A39" i="28"/>
  <c r="A38" i="28"/>
  <c r="A37" i="28"/>
  <c r="A36" i="28"/>
  <c r="A35" i="28"/>
  <c r="A34" i="28"/>
  <c r="A32" i="28"/>
  <c r="A31" i="28"/>
  <c r="A30" i="28"/>
  <c r="A12" i="26" s="1"/>
  <c r="A29" i="28"/>
  <c r="A11" i="26" s="1"/>
  <c r="A28" i="28"/>
  <c r="A10" i="26" s="1"/>
  <c r="A27" i="28"/>
  <c r="A9" i="26" s="1"/>
  <c r="A25" i="28"/>
  <c r="A24" i="28"/>
  <c r="A23" i="28"/>
  <c r="A22" i="28"/>
  <c r="A21" i="28"/>
  <c r="A20" i="28"/>
  <c r="A19" i="28"/>
  <c r="A17" i="28"/>
  <c r="A16" i="28"/>
  <c r="A15" i="28"/>
  <c r="A14" i="28"/>
  <c r="A13" i="28"/>
  <c r="A12" i="28"/>
  <c r="A11" i="28"/>
  <c r="A10" i="28"/>
  <c r="A9" i="28"/>
  <c r="A8" i="28"/>
  <c r="C31" i="13"/>
  <c r="C30" i="13"/>
  <c r="C29" i="13"/>
  <c r="A7" i="28"/>
  <c r="A6" i="28"/>
  <c r="A5" i="28"/>
  <c r="A29" i="7"/>
  <c r="A2" i="28"/>
  <c r="G28" i="23"/>
  <c r="B28" i="23"/>
  <c r="E28" i="23" s="1"/>
  <c r="F28" i="23" s="1"/>
  <c r="C28" i="23"/>
  <c r="H27" i="23"/>
  <c r="E27" i="23"/>
  <c r="F27" i="23" s="1"/>
  <c r="D27" i="23"/>
  <c r="H26" i="23"/>
  <c r="E26" i="23"/>
  <c r="F26" i="23" s="1"/>
  <c r="D26" i="23"/>
  <c r="H25" i="23"/>
  <c r="E25" i="23"/>
  <c r="F25" i="23" s="1"/>
  <c r="D25" i="23"/>
  <c r="H24" i="23"/>
  <c r="E24" i="23"/>
  <c r="F24" i="23" s="1"/>
  <c r="D24" i="23"/>
  <c r="H23" i="23"/>
  <c r="E23" i="23"/>
  <c r="F23" i="23" s="1"/>
  <c r="D23" i="23"/>
  <c r="H22" i="23"/>
  <c r="E22" i="23"/>
  <c r="F22" i="23" s="1"/>
  <c r="D22" i="23"/>
  <c r="H21" i="23"/>
  <c r="E21" i="23"/>
  <c r="F21" i="23" s="1"/>
  <c r="D21" i="23"/>
  <c r="H20" i="23"/>
  <c r="E20" i="23"/>
  <c r="F20" i="23" s="1"/>
  <c r="D20" i="23"/>
  <c r="H19" i="23"/>
  <c r="E19" i="23"/>
  <c r="F19" i="23" s="1"/>
  <c r="D19" i="23"/>
  <c r="H18" i="23"/>
  <c r="E18" i="23"/>
  <c r="F18" i="23" s="1"/>
  <c r="D18" i="23"/>
  <c r="H17" i="23"/>
  <c r="E17" i="23"/>
  <c r="F17" i="23" s="1"/>
  <c r="D17" i="23"/>
  <c r="H16" i="23"/>
  <c r="E16" i="23"/>
  <c r="F16" i="23" s="1"/>
  <c r="D16" i="23"/>
  <c r="H15" i="23"/>
  <c r="E15" i="23"/>
  <c r="F15" i="23" s="1"/>
  <c r="D15" i="23"/>
  <c r="H14" i="23"/>
  <c r="E14" i="23"/>
  <c r="F14" i="23" s="1"/>
  <c r="D14" i="23"/>
  <c r="H13" i="23"/>
  <c r="E13" i="23"/>
  <c r="F13" i="23" s="1"/>
  <c r="D13" i="23"/>
  <c r="H12" i="23"/>
  <c r="E12" i="23"/>
  <c r="F12" i="23" s="1"/>
  <c r="D12" i="23"/>
  <c r="H11" i="23"/>
  <c r="E11" i="23"/>
  <c r="F11" i="23" s="1"/>
  <c r="D11" i="23"/>
  <c r="H10" i="23"/>
  <c r="E10" i="23"/>
  <c r="F10" i="23" s="1"/>
  <c r="D10" i="23"/>
  <c r="H9" i="23"/>
  <c r="E9" i="23"/>
  <c r="F9" i="23" s="1"/>
  <c r="D9" i="23"/>
  <c r="H8" i="23"/>
  <c r="E8" i="23"/>
  <c r="F8" i="23" s="1"/>
  <c r="D8" i="23"/>
  <c r="H7" i="23"/>
  <c r="E7" i="23"/>
  <c r="F7" i="23" s="1"/>
  <c r="D7" i="23"/>
  <c r="G42" i="11"/>
  <c r="E42" i="11"/>
  <c r="C42" i="11"/>
  <c r="K41" i="11"/>
  <c r="L41" i="11" s="1"/>
  <c r="K40" i="11"/>
  <c r="N40" i="11" s="1"/>
  <c r="G39" i="11"/>
  <c r="K38" i="11"/>
  <c r="L38" i="11" s="1"/>
  <c r="K37" i="11"/>
  <c r="N37" i="11" s="1"/>
  <c r="G36" i="11"/>
  <c r="K35" i="11"/>
  <c r="L35" i="11" s="1"/>
  <c r="K34" i="11"/>
  <c r="N34" i="11" s="1"/>
  <c r="K33" i="11"/>
  <c r="L33" i="11" s="1"/>
  <c r="G32" i="11"/>
  <c r="K31" i="11"/>
  <c r="N31" i="11" s="1"/>
  <c r="K30" i="11"/>
  <c r="K29" i="11"/>
  <c r="L29" i="11" s="1"/>
  <c r="G28" i="11"/>
  <c r="E28" i="11"/>
  <c r="K27" i="11"/>
  <c r="N27" i="11" s="1"/>
  <c r="K26" i="11"/>
  <c r="L26" i="11" s="1"/>
  <c r="K25" i="11"/>
  <c r="N25" i="11" s="1"/>
  <c r="G24" i="11"/>
  <c r="K23" i="11"/>
  <c r="L23" i="11" s="1"/>
  <c r="K22" i="11"/>
  <c r="N22" i="11" s="1"/>
  <c r="G21" i="11"/>
  <c r="K20" i="11"/>
  <c r="L20" i="11" s="1"/>
  <c r="K19" i="11"/>
  <c r="N19" i="11" s="1"/>
  <c r="K18" i="11"/>
  <c r="L18" i="11" s="1"/>
  <c r="G17" i="11"/>
  <c r="E17" i="11"/>
  <c r="K16" i="11"/>
  <c r="N16" i="11" s="1"/>
  <c r="K15" i="11"/>
  <c r="N15" i="11" s="1"/>
  <c r="G14" i="11"/>
  <c r="K13" i="11"/>
  <c r="N13" i="11" s="1"/>
  <c r="K12" i="11"/>
  <c r="N12" i="11" s="1"/>
  <c r="K11" i="11"/>
  <c r="L11" i="11" s="1"/>
  <c r="G10" i="11"/>
  <c r="K9" i="11"/>
  <c r="N9" i="11" s="1"/>
  <c r="K8" i="11"/>
  <c r="L8" i="11" s="1"/>
  <c r="L22" i="11"/>
  <c r="C8" i="16"/>
  <c r="C5" i="17"/>
  <c r="C23" i="17" s="1"/>
  <c r="F7" i="14"/>
  <c r="I7" i="14"/>
  <c r="J5" i="17"/>
  <c r="J23" i="17" s="1"/>
  <c r="G5" i="17"/>
  <c r="G14" i="15"/>
  <c r="I31" i="13"/>
  <c r="J29" i="13"/>
  <c r="J11" i="16"/>
  <c r="G23" i="13"/>
  <c r="I24" i="13"/>
  <c r="J6" i="14"/>
  <c r="J23" i="13"/>
  <c r="F24" i="13"/>
  <c r="G6" i="14"/>
  <c r="C6" i="14"/>
  <c r="C13" i="16"/>
  <c r="C10" i="16"/>
  <c r="A5" i="26"/>
  <c r="C24" i="13"/>
  <c r="C5" i="18"/>
  <c r="C25" i="18" s="1"/>
  <c r="C11" i="16"/>
  <c r="C23" i="13"/>
  <c r="I5" i="17"/>
  <c r="I23" i="17" s="1"/>
  <c r="I14" i="15"/>
  <c r="I5" i="18"/>
  <c r="I25" i="18" s="1"/>
  <c r="F5" i="18"/>
  <c r="I23" i="13"/>
  <c r="I8" i="16"/>
  <c r="F14" i="15"/>
  <c r="F5" i="17"/>
  <c r="F23" i="13"/>
  <c r="C5" i="12"/>
  <c r="E7" i="9"/>
  <c r="E53" i="9"/>
  <c r="D55" i="9"/>
  <c r="G5" i="12"/>
  <c r="J7" i="12"/>
  <c r="I7" i="12"/>
  <c r="F5" i="12"/>
  <c r="G5" i="13"/>
  <c r="F16" i="13"/>
  <c r="L25" i="7"/>
  <c r="M25" i="7" s="1"/>
  <c r="L96" i="7"/>
  <c r="M96" i="7" s="1"/>
  <c r="L112" i="7"/>
  <c r="M112" i="7" s="1"/>
  <c r="L34" i="11" l="1"/>
  <c r="N41" i="11"/>
  <c r="H28" i="23"/>
  <c r="L31" i="11"/>
  <c r="L13" i="11"/>
  <c r="K44" i="11"/>
  <c r="N33" i="11"/>
  <c r="D28" i="23"/>
  <c r="N11" i="11"/>
  <c r="L40" i="11"/>
  <c r="L19" i="11"/>
  <c r="M21" i="11" s="1"/>
  <c r="L9" i="11"/>
  <c r="M10" i="11" s="1"/>
  <c r="L15" i="11"/>
  <c r="N35" i="11"/>
  <c r="N23" i="11"/>
  <c r="M24" i="11"/>
  <c r="N38" i="11"/>
  <c r="N8" i="11"/>
  <c r="N20" i="11"/>
  <c r="L25" i="11"/>
  <c r="L27" i="11"/>
  <c r="M42" i="11"/>
  <c r="L12" i="11"/>
  <c r="S7" i="29"/>
  <c r="E35" i="7"/>
  <c r="E34" i="7" s="1"/>
  <c r="L83" i="7"/>
  <c r="K7" i="13"/>
  <c r="F43" i="19" s="1"/>
  <c r="E11" i="13"/>
  <c r="E47" i="19" s="1"/>
  <c r="H28" i="13"/>
  <c r="K34" i="13"/>
  <c r="F70" i="19" s="1"/>
  <c r="E23" i="14"/>
  <c r="K10" i="15"/>
  <c r="F118" i="19" s="1"/>
  <c r="E12" i="15"/>
  <c r="E120" i="19" s="1"/>
  <c r="E15" i="16"/>
  <c r="E160" i="19" s="1"/>
  <c r="E22" i="13"/>
  <c r="E58" i="19" s="1"/>
  <c r="K14" i="14"/>
  <c r="F86" i="19" s="1"/>
  <c r="H16" i="14"/>
  <c r="H17" i="14"/>
  <c r="K23" i="16"/>
  <c r="F168" i="19" s="1"/>
  <c r="K5" i="14"/>
  <c r="F77" i="19" s="1"/>
  <c r="K16" i="13"/>
  <c r="F52" i="19" s="1"/>
  <c r="K29" i="13"/>
  <c r="F65" i="19" s="1"/>
  <c r="E23" i="13"/>
  <c r="E59" i="19" s="1"/>
  <c r="K26" i="16"/>
  <c r="F171" i="19" s="1"/>
  <c r="E21" i="17"/>
  <c r="E206" i="19" s="1"/>
  <c r="E25" i="18"/>
  <c r="K21" i="13"/>
  <c r="F57" i="19" s="1"/>
  <c r="E24" i="13"/>
  <c r="E60" i="19" s="1"/>
  <c r="K15" i="17"/>
  <c r="F200" i="19" s="1"/>
  <c r="K13" i="18"/>
  <c r="F235" i="19" s="1"/>
  <c r="K16" i="15"/>
  <c r="F124" i="19" s="1"/>
  <c r="H18" i="16"/>
  <c r="K6" i="14"/>
  <c r="F78" i="19" s="1"/>
  <c r="E34" i="13"/>
  <c r="E70" i="19" s="1"/>
  <c r="K11" i="15"/>
  <c r="F119" i="19" s="1"/>
  <c r="H29" i="16"/>
  <c r="H16" i="13"/>
  <c r="K14" i="15"/>
  <c r="F122" i="19" s="1"/>
  <c r="K11" i="13"/>
  <c r="F47" i="19" s="1"/>
  <c r="E13" i="13"/>
  <c r="E49" i="19" s="1"/>
  <c r="K19" i="13"/>
  <c r="F55" i="19" s="1"/>
  <c r="H11" i="14"/>
  <c r="E14" i="17"/>
  <c r="E199" i="19" s="1"/>
  <c r="K23" i="13"/>
  <c r="F59" i="19" s="1"/>
  <c r="K5" i="15"/>
  <c r="F113" i="19" s="1"/>
  <c r="H35" i="13"/>
  <c r="K17" i="12"/>
  <c r="F18" i="19" s="1"/>
  <c r="E7" i="15"/>
  <c r="E115" i="19" s="1"/>
  <c r="K28" i="16"/>
  <c r="F173" i="19" s="1"/>
  <c r="K29" i="16"/>
  <c r="F174" i="19" s="1"/>
  <c r="E8" i="17"/>
  <c r="E193" i="19" s="1"/>
  <c r="K18" i="17"/>
  <c r="F203" i="19" s="1"/>
  <c r="E9" i="18"/>
  <c r="E231" i="19" s="1"/>
  <c r="K20" i="18"/>
  <c r="F242" i="19" s="1"/>
  <c r="L42" i="7"/>
  <c r="M42" i="7" s="1"/>
  <c r="C16" i="13"/>
  <c r="M104" i="7"/>
  <c r="H6" i="14"/>
  <c r="K10" i="14"/>
  <c r="F82" i="19" s="1"/>
  <c r="K22" i="14"/>
  <c r="F94" i="19" s="1"/>
  <c r="H5" i="15"/>
  <c r="E10" i="15"/>
  <c r="E118" i="19" s="1"/>
  <c r="E27" i="16"/>
  <c r="E172" i="19" s="1"/>
  <c r="E30" i="16"/>
  <c r="E175" i="19" s="1"/>
  <c r="E23" i="17"/>
  <c r="E6" i="17"/>
  <c r="E191" i="19" s="1"/>
  <c r="K17" i="17"/>
  <c r="F202" i="19" s="1"/>
  <c r="E19" i="17"/>
  <c r="E204" i="19" s="1"/>
  <c r="E10" i="18"/>
  <c r="E232" i="19" s="1"/>
  <c r="K19" i="18"/>
  <c r="F241" i="19" s="1"/>
  <c r="E21" i="18"/>
  <c r="E243" i="19" s="1"/>
  <c r="E7" i="14"/>
  <c r="E79" i="19" s="1"/>
  <c r="K5" i="18"/>
  <c r="F227" i="19" s="1"/>
  <c r="E10" i="16"/>
  <c r="E155" i="19" s="1"/>
  <c r="H24" i="13"/>
  <c r="E6" i="16"/>
  <c r="E151" i="19" s="1"/>
  <c r="E8" i="13"/>
  <c r="E44" i="19" s="1"/>
  <c r="E10" i="13"/>
  <c r="E46" i="19" s="1"/>
  <c r="K12" i="13"/>
  <c r="F48" i="19" s="1"/>
  <c r="E14" i="13"/>
  <c r="E50" i="19" s="1"/>
  <c r="K36" i="13"/>
  <c r="F72" i="19" s="1"/>
  <c r="E9" i="14"/>
  <c r="E81" i="19" s="1"/>
  <c r="E17" i="14"/>
  <c r="E89" i="19" s="1"/>
  <c r="H23" i="16"/>
  <c r="E12" i="17"/>
  <c r="E197" i="19" s="1"/>
  <c r="J19" i="12"/>
  <c r="H7" i="14"/>
  <c r="E6" i="13"/>
  <c r="E42" i="19" s="1"/>
  <c r="K17" i="13"/>
  <c r="F53" i="19" s="1"/>
  <c r="K20" i="13"/>
  <c r="F56" i="19" s="1"/>
  <c r="E27" i="13"/>
  <c r="E63" i="19" s="1"/>
  <c r="K11" i="14"/>
  <c r="F83" i="19" s="1"/>
  <c r="E18" i="14"/>
  <c r="E90" i="19" s="1"/>
  <c r="E17" i="15"/>
  <c r="E21" i="13"/>
  <c r="E57" i="19" s="1"/>
  <c r="E15" i="14"/>
  <c r="E87" i="19" s="1"/>
  <c r="K9" i="15"/>
  <c r="F117" i="19" s="1"/>
  <c r="K5" i="16"/>
  <c r="F150" i="19" s="1"/>
  <c r="K7" i="16"/>
  <c r="F152" i="19" s="1"/>
  <c r="E22" i="16"/>
  <c r="E167" i="19" s="1"/>
  <c r="K25" i="13"/>
  <c r="F61" i="19" s="1"/>
  <c r="E35" i="13"/>
  <c r="E71" i="19" s="1"/>
  <c r="K16" i="14"/>
  <c r="F88" i="19" s="1"/>
  <c r="K6" i="15"/>
  <c r="F114" i="19" s="1"/>
  <c r="E5" i="17"/>
  <c r="E190" i="19" s="1"/>
  <c r="K5" i="17"/>
  <c r="F190" i="19" s="1"/>
  <c r="E8" i="16"/>
  <c r="E153" i="19" s="1"/>
  <c r="E8" i="12"/>
  <c r="E9" i="19" s="1"/>
  <c r="H10" i="12"/>
  <c r="E20" i="13"/>
  <c r="E56" i="19" s="1"/>
  <c r="K26" i="13"/>
  <c r="F62" i="19" s="1"/>
  <c r="K23" i="14"/>
  <c r="E22" i="14"/>
  <c r="E94" i="19" s="1"/>
  <c r="E13" i="15"/>
  <c r="E121" i="19" s="1"/>
  <c r="E24" i="16"/>
  <c r="E169" i="19" s="1"/>
  <c r="K12" i="12"/>
  <c r="F13" i="19" s="1"/>
  <c r="K35" i="13"/>
  <c r="F71" i="19" s="1"/>
  <c r="E16" i="14"/>
  <c r="E88" i="19" s="1"/>
  <c r="K17" i="14"/>
  <c r="F89" i="19" s="1"/>
  <c r="E11" i="15"/>
  <c r="E119" i="19" s="1"/>
  <c r="K5" i="13"/>
  <c r="F41" i="19" s="1"/>
  <c r="E7" i="13"/>
  <c r="E43" i="19" s="1"/>
  <c r="E17" i="13"/>
  <c r="E53" i="19" s="1"/>
  <c r="H20" i="13"/>
  <c r="H29" i="13"/>
  <c r="E9" i="15"/>
  <c r="E117" i="19" s="1"/>
  <c r="K12" i="15"/>
  <c r="F120" i="19" s="1"/>
  <c r="H11" i="16"/>
  <c r="K24" i="16"/>
  <c r="F169" i="19" s="1"/>
  <c r="H8" i="16"/>
  <c r="M36" i="11"/>
  <c r="H5" i="17"/>
  <c r="H14" i="15"/>
  <c r="N18" i="11"/>
  <c r="L37" i="11"/>
  <c r="M39" i="11" s="1"/>
  <c r="N29" i="11"/>
  <c r="K38" i="13"/>
  <c r="L16" i="11"/>
  <c r="N26" i="11"/>
  <c r="L30" i="11"/>
  <c r="M32" i="11" s="1"/>
  <c r="N30" i="11"/>
  <c r="K27" i="13"/>
  <c r="F63" i="19" s="1"/>
  <c r="K28" i="13"/>
  <c r="F64" i="19" s="1"/>
  <c r="E8" i="15"/>
  <c r="E116" i="19" s="1"/>
  <c r="E15" i="15"/>
  <c r="E123" i="19" s="1"/>
  <c r="K14" i="16"/>
  <c r="F159" i="19" s="1"/>
  <c r="E10" i="17"/>
  <c r="E195" i="19" s="1"/>
  <c r="E16" i="17"/>
  <c r="E201" i="19" s="1"/>
  <c r="E22" i="17"/>
  <c r="E207" i="19" s="1"/>
  <c r="E5" i="18"/>
  <c r="E227" i="19" s="1"/>
  <c r="E7" i="18"/>
  <c r="E229" i="19" s="1"/>
  <c r="E14" i="18"/>
  <c r="E236" i="19" s="1"/>
  <c r="E19" i="18"/>
  <c r="E241" i="19" s="1"/>
  <c r="E22" i="18"/>
  <c r="E244" i="19" s="1"/>
  <c r="E23" i="18"/>
  <c r="E245" i="19" s="1"/>
  <c r="K11" i="12"/>
  <c r="F12" i="19" s="1"/>
  <c r="K8" i="13"/>
  <c r="F44" i="19" s="1"/>
  <c r="K10" i="13"/>
  <c r="F46" i="19" s="1"/>
  <c r="E12" i="13"/>
  <c r="E48" i="19" s="1"/>
  <c r="K13" i="13"/>
  <c r="F49" i="19" s="1"/>
  <c r="K18" i="13"/>
  <c r="F54" i="19" s="1"/>
  <c r="K22" i="13"/>
  <c r="F58" i="19" s="1"/>
  <c r="E31" i="13"/>
  <c r="E67" i="19" s="1"/>
  <c r="H5" i="14"/>
  <c r="E8" i="14"/>
  <c r="E80" i="19" s="1"/>
  <c r="K12" i="14"/>
  <c r="F84" i="19" s="1"/>
  <c r="K19" i="14"/>
  <c r="F91" i="19" s="1"/>
  <c r="K13" i="15"/>
  <c r="F121" i="19" s="1"/>
  <c r="E16" i="15"/>
  <c r="E124" i="19" s="1"/>
  <c r="E14" i="16"/>
  <c r="E159" i="19" s="1"/>
  <c r="K18" i="16"/>
  <c r="F163" i="19" s="1"/>
  <c r="K25" i="16"/>
  <c r="F170" i="19" s="1"/>
  <c r="E26" i="16"/>
  <c r="E171" i="19" s="1"/>
  <c r="E28" i="16"/>
  <c r="E173" i="19" s="1"/>
  <c r="K30" i="16"/>
  <c r="F175" i="19" s="1"/>
  <c r="E9" i="17"/>
  <c r="E194" i="19" s="1"/>
  <c r="K16" i="17"/>
  <c r="F201" i="19" s="1"/>
  <c r="E17" i="17"/>
  <c r="E202" i="19" s="1"/>
  <c r="E18" i="17"/>
  <c r="E203" i="19" s="1"/>
  <c r="K22" i="17"/>
  <c r="F207" i="19" s="1"/>
  <c r="K10" i="18"/>
  <c r="F232" i="19" s="1"/>
  <c r="K15" i="12"/>
  <c r="F16" i="19" s="1"/>
  <c r="K31" i="13"/>
  <c r="F67" i="19" s="1"/>
  <c r="E33" i="13"/>
  <c r="E69" i="19" s="1"/>
  <c r="H36" i="13"/>
  <c r="E6" i="14"/>
  <c r="E78" i="19" s="1"/>
  <c r="K7" i="14"/>
  <c r="F79" i="19" s="1"/>
  <c r="K17" i="15"/>
  <c r="E19" i="16"/>
  <c r="E164" i="19" s="1"/>
  <c r="H33" i="16"/>
  <c r="K25" i="18"/>
  <c r="K11" i="18"/>
  <c r="F233" i="19" s="1"/>
  <c r="K22" i="18"/>
  <c r="F244" i="19" s="1"/>
  <c r="E11" i="14"/>
  <c r="E83" i="19" s="1"/>
  <c r="E9" i="16"/>
  <c r="E154" i="19" s="1"/>
  <c r="K16" i="12"/>
  <c r="F17" i="19" s="1"/>
  <c r="E38" i="13"/>
  <c r="E12" i="16"/>
  <c r="E157" i="19" s="1"/>
  <c r="I19" i="12"/>
  <c r="K23" i="17"/>
  <c r="H11" i="12"/>
  <c r="E33" i="16"/>
  <c r="E178" i="19" s="1"/>
  <c r="K19" i="17"/>
  <c r="F204" i="19" s="1"/>
  <c r="K24" i="13"/>
  <c r="F60" i="19" s="1"/>
  <c r="E15" i="12"/>
  <c r="E16" i="19" s="1"/>
  <c r="K8" i="14"/>
  <c r="F80" i="19" s="1"/>
  <c r="E7" i="17"/>
  <c r="E192" i="19" s="1"/>
  <c r="H5" i="18"/>
  <c r="K9" i="12"/>
  <c r="F10" i="19" s="1"/>
  <c r="K10" i="12"/>
  <c r="F11" i="19" s="1"/>
  <c r="E25" i="13"/>
  <c r="E61" i="19" s="1"/>
  <c r="E28" i="13"/>
  <c r="E64" i="19" s="1"/>
  <c r="E32" i="13"/>
  <c r="E68" i="19" s="1"/>
  <c r="E14" i="15"/>
  <c r="E122" i="19" s="1"/>
  <c r="E20" i="17"/>
  <c r="E205" i="19" s="1"/>
  <c r="E8" i="18"/>
  <c r="E230" i="19" s="1"/>
  <c r="K14" i="18"/>
  <c r="F236" i="19" s="1"/>
  <c r="E20" i="18"/>
  <c r="E242" i="19" s="1"/>
  <c r="K8" i="12"/>
  <c r="F9" i="19" s="1"/>
  <c r="K11" i="16"/>
  <c r="F156" i="19" s="1"/>
  <c r="D19" i="12"/>
  <c r="E19" i="12" s="1"/>
  <c r="K14" i="13"/>
  <c r="F50" i="19" s="1"/>
  <c r="E19" i="13"/>
  <c r="E55" i="19" s="1"/>
  <c r="K7" i="15"/>
  <c r="F115" i="19" s="1"/>
  <c r="K6" i="16"/>
  <c r="F151" i="19" s="1"/>
  <c r="K8" i="16"/>
  <c r="F153" i="19" s="1"/>
  <c r="K15" i="16"/>
  <c r="F160" i="19" s="1"/>
  <c r="K22" i="16"/>
  <c r="F167" i="19" s="1"/>
  <c r="E6" i="18"/>
  <c r="E228" i="19" s="1"/>
  <c r="E13" i="18"/>
  <c r="E235" i="19" s="1"/>
  <c r="E24" i="18"/>
  <c r="E246" i="19" s="1"/>
  <c r="K12" i="16"/>
  <c r="F157" i="19" s="1"/>
  <c r="E10" i="14"/>
  <c r="E82" i="19" s="1"/>
  <c r="E38" i="16"/>
  <c r="H5" i="13"/>
  <c r="H23" i="13"/>
  <c r="K14" i="12"/>
  <c r="F15" i="19" s="1"/>
  <c r="E16" i="12"/>
  <c r="E17" i="19" s="1"/>
  <c r="K9" i="14"/>
  <c r="F81" i="19" s="1"/>
  <c r="E12" i="14"/>
  <c r="E84" i="19" s="1"/>
  <c r="K21" i="14"/>
  <c r="F93" i="19" s="1"/>
  <c r="K8" i="15"/>
  <c r="F116" i="19" s="1"/>
  <c r="K15" i="15"/>
  <c r="F123" i="19" s="1"/>
  <c r="E13" i="17"/>
  <c r="E198" i="19" s="1"/>
  <c r="K6" i="18"/>
  <c r="F228" i="19" s="1"/>
  <c r="K24" i="18"/>
  <c r="F246" i="19" s="1"/>
  <c r="K38" i="16"/>
  <c r="K7" i="12"/>
  <c r="F8" i="19" s="1"/>
  <c r="E26" i="13"/>
  <c r="E62" i="19" s="1"/>
  <c r="K33" i="13"/>
  <c r="F69" i="19" s="1"/>
  <c r="E7" i="16"/>
  <c r="E152" i="19" s="1"/>
  <c r="K6" i="17"/>
  <c r="F191" i="19" s="1"/>
  <c r="L162" i="7"/>
  <c r="L101" i="7"/>
  <c r="L121" i="7"/>
  <c r="L191" i="7"/>
  <c r="H5" i="16"/>
  <c r="L20" i="7"/>
  <c r="K21" i="18"/>
  <c r="F243" i="19" s="1"/>
  <c r="L70" i="7"/>
  <c r="M70" i="7" s="1"/>
  <c r="H5" i="12"/>
  <c r="L32" i="7"/>
  <c r="M14" i="11" l="1"/>
  <c r="M28" i="11"/>
  <c r="M17" i="11"/>
  <c r="N44" i="11"/>
  <c r="G35" i="7"/>
  <c r="K19" i="12"/>
  <c r="L207" i="7"/>
  <c r="L168" i="7"/>
  <c r="L176" i="7"/>
  <c r="L57" i="7"/>
  <c r="L109" i="7"/>
  <c r="L236" i="7"/>
  <c r="L185" i="7"/>
  <c r="L149" i="7"/>
  <c r="L77" i="7"/>
  <c r="L255" i="7"/>
  <c r="L71" i="7"/>
  <c r="L64" i="7"/>
  <c r="L262" i="7"/>
  <c r="G34" i="7" l="1"/>
  <c r="I35" i="7"/>
  <c r="J35" i="7" s="1"/>
  <c r="J34" i="7" s="1"/>
  <c r="L35" i="7"/>
  <c r="M35" i="7" s="1"/>
  <c r="G23" i="7"/>
  <c r="G22" i="7" s="1"/>
  <c r="I23" i="7"/>
  <c r="J23" i="7" s="1"/>
  <c r="J22" i="7" s="1"/>
  <c r="L23" i="7"/>
  <c r="M23" i="7" s="1"/>
  <c r="N23" i="7" s="1"/>
  <c r="N24" i="7" s="1"/>
  <c r="N25" i="7" s="1"/>
  <c r="N29" i="7" s="1"/>
  <c r="N30" i="7" s="1"/>
  <c r="N31" i="7" s="1"/>
  <c r="L39" i="7" l="1"/>
  <c r="L26" i="7"/>
  <c r="N35" i="7"/>
  <c r="N36" i="7" s="1"/>
  <c r="N37" i="7" s="1"/>
  <c r="N38" i="7" s="1"/>
  <c r="N42" i="7" s="1"/>
  <c r="N43" i="7" s="1"/>
  <c r="N44" i="7" s="1"/>
  <c r="N45" i="7" s="1"/>
  <c r="N46" i="7" s="1"/>
  <c r="N47" i="7" s="1"/>
  <c r="N48" i="7" s="1"/>
  <c r="N49" i="7" s="1"/>
  <c r="N50" i="7" s="1"/>
  <c r="N51" i="7" s="1"/>
  <c r="N52" i="7" s="1"/>
  <c r="N53" i="7" s="1"/>
  <c r="N54" i="7" s="1"/>
  <c r="N55" i="7" s="1"/>
  <c r="N56" i="7" s="1"/>
  <c r="N60" i="7" s="1"/>
  <c r="N61" i="7" s="1"/>
  <c r="N62" i="7" s="1"/>
  <c r="N63" i="7" s="1"/>
  <c r="N67" i="7" s="1"/>
  <c r="N68" i="7" s="1"/>
  <c r="N69" i="7" s="1"/>
  <c r="N70" i="7" s="1"/>
  <c r="N75" i="7" s="1"/>
  <c r="N76" i="7" s="1"/>
  <c r="N80" i="7" s="1"/>
  <c r="N81" i="7" s="1"/>
  <c r="N82" i="7" s="1"/>
  <c r="N86" i="7" s="1"/>
  <c r="N87" i="7" s="1"/>
  <c r="N88" i="7" s="1"/>
  <c r="N89" i="7" s="1"/>
  <c r="N90" i="7" s="1"/>
  <c r="N91" i="7" s="1"/>
  <c r="N92" i="7" s="1"/>
  <c r="N96" i="7" s="1"/>
  <c r="N97" i="7" s="1"/>
  <c r="N98" i="7" s="1"/>
  <c r="N99" i="7" s="1"/>
  <c r="N100" i="7" s="1"/>
  <c r="N104" i="7" s="1"/>
  <c r="N108" i="7" s="1"/>
  <c r="N112" i="7" s="1"/>
  <c r="N113" i="7" s="1"/>
  <c r="N114" i="7" s="1"/>
  <c r="N115" i="7" s="1"/>
  <c r="N116" i="7" s="1"/>
  <c r="N117" i="7" s="1"/>
  <c r="N118" i="7" s="1"/>
  <c r="N119" i="7" s="1"/>
  <c r="N120" i="7" s="1"/>
  <c r="N124" i="7" s="1"/>
  <c r="N125" i="7" s="1"/>
  <c r="N126" i="7" s="1"/>
  <c r="N127" i="7" s="1"/>
  <c r="N128" i="7" s="1"/>
  <c r="N129" i="7" s="1"/>
  <c r="N130" i="7" s="1"/>
  <c r="N134" i="7" s="1"/>
  <c r="N135" i="7" s="1"/>
  <c r="N136" i="7" s="1"/>
  <c r="N137" i="7" s="1"/>
  <c r="N138" i="7" s="1"/>
  <c r="N139" i="7" s="1"/>
  <c r="N140" i="7" s="1"/>
  <c r="N141" i="7" s="1"/>
  <c r="N145" i="7" s="1"/>
  <c r="N146" i="7" s="1"/>
  <c r="N147" i="7" s="1"/>
  <c r="N148" i="7" s="1"/>
  <c r="N152" i="7" s="1"/>
  <c r="N153" i="7" s="1"/>
  <c r="N154" i="7" s="1"/>
  <c r="N155" i="7" s="1"/>
  <c r="N156" i="7" s="1"/>
  <c r="N157" i="7" s="1"/>
  <c r="N158" i="7" s="1"/>
  <c r="N159" i="7" s="1"/>
  <c r="N160" i="7" s="1"/>
  <c r="N161" i="7" s="1"/>
  <c r="N165" i="7" s="1"/>
  <c r="N166" i="7" s="1"/>
  <c r="N167" i="7" s="1"/>
  <c r="N171" i="7" s="1"/>
  <c r="N172" i="7" s="1"/>
  <c r="N173" i="7" s="1"/>
  <c r="N174" i="7" s="1"/>
  <c r="N175" i="7" s="1"/>
  <c r="N179" i="7" s="1"/>
  <c r="N180" i="7" s="1"/>
  <c r="N181" i="7" s="1"/>
  <c r="N182" i="7" s="1"/>
  <c r="N183" i="7" s="1"/>
  <c r="N184" i="7" s="1"/>
  <c r="N188" i="7" s="1"/>
  <c r="N189" i="7" s="1"/>
  <c r="N190" i="7" s="1"/>
  <c r="N194" i="7" s="1"/>
  <c r="N195" i="7" s="1"/>
  <c r="N196" i="7" s="1"/>
  <c r="N197" i="7" s="1"/>
  <c r="N198" i="7" s="1"/>
  <c r="N199" i="7" s="1"/>
  <c r="N200" i="7" s="1"/>
  <c r="N204" i="7" s="1"/>
  <c r="N205" i="7" s="1"/>
  <c r="N206" i="7" s="1"/>
  <c r="N210" i="7" s="1"/>
  <c r="N211" i="7" s="1"/>
  <c r="N212" i="7" s="1"/>
  <c r="N213" i="7" s="1"/>
  <c r="N214" i="7" s="1"/>
  <c r="N215" i="7" s="1"/>
  <c r="N216" i="7" s="1"/>
  <c r="N217" i="7" s="1"/>
  <c r="N218" i="7" s="1"/>
  <c r="N219" i="7" s="1"/>
  <c r="N220" i="7" s="1"/>
  <c r="N221" i="7" s="1"/>
  <c r="N226" i="7" l="1"/>
  <c r="N227" i="7" s="1"/>
  <c r="N228" i="7" s="1"/>
  <c r="N229" i="7" s="1"/>
  <c r="N230" i="7" s="1"/>
  <c r="N231" i="7" s="1"/>
  <c r="N232" i="7" s="1"/>
  <c r="N233" i="7" s="1"/>
  <c r="N234" i="7" s="1"/>
  <c r="N235" i="7" s="1"/>
  <c r="N239" i="7" s="1"/>
  <c r="N240" i="7" s="1"/>
  <c r="N241" i="7" s="1"/>
  <c r="N242" i="7" s="1"/>
  <c r="N243" i="7" s="1"/>
  <c r="N244" i="7" s="1"/>
  <c r="N245" i="7" s="1"/>
  <c r="N249" i="7" s="1"/>
  <c r="N250" i="7" s="1"/>
  <c r="N251" i="7" s="1"/>
  <c r="N252" i="7" s="1"/>
  <c r="N253" i="7" s="1"/>
  <c r="N254" i="7" s="1"/>
  <c r="N258" i="7" s="1"/>
  <c r="N259" i="7" s="1"/>
  <c r="N260" i="7" s="1"/>
  <c r="N261" i="7" s="1"/>
  <c r="N265" i="7" s="1"/>
  <c r="N266" i="7" s="1"/>
  <c r="N267" i="7" s="1"/>
  <c r="N268" i="7" s="1"/>
  <c r="B3" i="32" s="1"/>
  <c r="B5" i="32" s="1"/>
  <c r="N22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dmunoz</author>
    <author>xxxxxxxxxx</author>
  </authors>
  <commentList>
    <comment ref="A6" authorId="0" shapeId="0" xr:uid="{00000000-0006-0000-0000-000001000000}">
      <text>
        <r>
          <rPr>
            <b/>
            <sz val="9"/>
            <color indexed="81"/>
            <rFont val="Tahoma"/>
            <family val="2"/>
          </rPr>
          <t>Indicar en esta columna el nombre de la línea estratégica del PGAR vigente</t>
        </r>
        <r>
          <rPr>
            <sz val="9"/>
            <color indexed="81"/>
            <rFont val="Tahoma"/>
            <family val="2"/>
          </rPr>
          <t xml:space="preserve">
</t>
        </r>
      </text>
    </comment>
    <comment ref="B6" authorId="0" shapeId="0" xr:uid="{00000000-0006-0000-0000-000002000000}">
      <text>
        <r>
          <rPr>
            <b/>
            <sz val="9"/>
            <color indexed="81"/>
            <rFont val="Tahoma"/>
            <family val="2"/>
          </rPr>
          <t xml:space="preserve">Indicar en esta columna el nombre del Programa definido relacionado con la Línea estratégica del PGAR vigente.
Recuerde que  según el decreto 2350 de junio de 2009 se deben conservar los programas del plan  2007-2009. </t>
        </r>
      </text>
    </comment>
    <comment ref="C6" authorId="0" shapeId="0" xr:uid="{00000000-0006-0000-0000-000003000000}">
      <text>
        <r>
          <rPr>
            <b/>
            <sz val="9"/>
            <color indexed="81"/>
            <rFont val="Tahoma"/>
            <family val="2"/>
          </rPr>
          <t>Indicar en esta columna el nombre del Proyecto de cada programa. 
Ingrese las filas que sean necesarias.
Recuerde que  según el decreto 2350 de junio de 2009 se pueden adicionar proyectos a los propuestos en el plan 2007-2009.  
Con la finalidad de mantener una estructura mas integral de programas, proyectos y actividades; se deben conservar los nombres de los proyectos del Plan anterior independientemente que no se continuen en el año 2010 y/o 2011. Igualmente  los nuevos proyectos serán integrados  en la estructura general independientemente que en los años 2007, 2008 y-2009 aparezcan con meta "cero".</t>
        </r>
      </text>
    </comment>
    <comment ref="D6" authorId="0" shapeId="0" xr:uid="{00000000-0006-0000-0000-000004000000}">
      <text>
        <r>
          <rPr>
            <b/>
            <sz val="9"/>
            <color indexed="81"/>
            <rFont val="Tahoma"/>
            <family val="2"/>
          </rPr>
          <t xml:space="preserve">NOTA ACLARATORIA:
Algunas Corporaciones denominan a las actividades con el nombre de metas y en algunos casos las nombran como indicadores, independiente de esta condición esta denominación es en texto y se expresa en esta columna, y el valor cuantitativo o númerico se expresa en las columnas de metas físicas  que estan a la derecha.
Recuerde que  según el decreto 2350 de junio de 2009 se pueden adicionar actividades a las propuestas en el plan 2007-2009.  </t>
        </r>
        <r>
          <rPr>
            <sz val="9"/>
            <color indexed="81"/>
            <rFont val="Tahoma"/>
            <family val="2"/>
          </rPr>
          <t xml:space="preserve">
</t>
        </r>
      </text>
    </comment>
    <comment ref="D21" authorId="1" shapeId="0" xr:uid="{00000000-0006-0000-0000-000005000000}">
      <text>
        <r>
          <rPr>
            <b/>
            <sz val="9"/>
            <color indexed="81"/>
            <rFont val="Tahoma"/>
            <family val="2"/>
          </rPr>
          <t>xxxxxxxxxx:</t>
        </r>
        <r>
          <rPr>
            <sz val="9"/>
            <color indexed="81"/>
            <rFont val="Tahoma"/>
            <family val="2"/>
          </rPr>
          <t xml:space="preserve">
</t>
        </r>
        <r>
          <rPr>
            <sz val="16"/>
            <color indexed="81"/>
            <rFont val="Tahoma"/>
            <family val="2"/>
          </rPr>
          <t xml:space="preserve">Proyecto 3.5 - RCC (Quebrada Buturama)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dmunoz</author>
  </authors>
  <commentList>
    <comment ref="I6" authorId="0" shapeId="0" xr:uid="{00000000-0006-0000-0200-000001000000}">
      <text>
        <r>
          <rPr>
            <b/>
            <sz val="9"/>
            <color indexed="81"/>
            <rFont val="Tahoma"/>
            <family val="2"/>
          </rPr>
          <t>LAS UNIDADES DE MEDIDA SON SUPUESTAS PARA EL EJEMPLO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PLANEACIÓN</author>
  </authors>
  <commentList>
    <comment ref="D5" authorId="0" shapeId="0" xr:uid="{00000000-0006-0000-0F00-000001000000}">
      <text>
        <r>
          <rPr>
            <b/>
            <sz val="9"/>
            <color indexed="81"/>
            <rFont val="Tahoma"/>
            <family val="2"/>
          </rPr>
          <t>JORGE ARMENTA.</t>
        </r>
        <r>
          <rPr>
            <sz val="9"/>
            <color indexed="81"/>
            <rFont val="Tahoma"/>
            <family val="2"/>
          </rPr>
          <t xml:space="preserve">
</t>
        </r>
      </text>
    </comment>
    <comment ref="D6" authorId="0" shapeId="0" xr:uid="{00000000-0006-0000-0F00-000002000000}">
      <text>
        <r>
          <rPr>
            <b/>
            <sz val="9"/>
            <color indexed="81"/>
            <rFont val="Tahoma"/>
            <family val="2"/>
          </rPr>
          <t>JORGE ARMENTA.</t>
        </r>
      </text>
    </comment>
    <comment ref="D7" authorId="0" shapeId="0" xr:uid="{00000000-0006-0000-0F00-000003000000}">
      <text>
        <r>
          <rPr>
            <b/>
            <sz val="9"/>
            <color indexed="81"/>
            <rFont val="Tahoma"/>
            <family val="2"/>
          </rPr>
          <t>JORGE ARMENTA.</t>
        </r>
        <r>
          <rPr>
            <sz val="9"/>
            <color indexed="81"/>
            <rFont val="Tahoma"/>
            <family val="2"/>
          </rPr>
          <t xml:space="preserve">
</t>
        </r>
      </text>
    </comment>
    <comment ref="D8" authorId="0" shapeId="0" xr:uid="{00000000-0006-0000-0F00-000004000000}">
      <text>
        <r>
          <rPr>
            <b/>
            <sz val="9"/>
            <color indexed="81"/>
            <rFont val="Tahoma"/>
            <family val="2"/>
          </rPr>
          <t>JORGE ARMENTA.</t>
        </r>
        <r>
          <rPr>
            <sz val="9"/>
            <color indexed="81"/>
            <rFont val="Tahoma"/>
            <family val="2"/>
          </rPr>
          <t xml:space="preserve">
</t>
        </r>
      </text>
    </comment>
  </commentList>
</comments>
</file>

<file path=xl/sharedStrings.xml><?xml version="1.0" encoding="utf-8"?>
<sst xmlns="http://schemas.openxmlformats.org/spreadsheetml/2006/main" count="1772" uniqueCount="1324">
  <si>
    <t>CONCEPTO</t>
  </si>
  <si>
    <t>RECURSOS PROPIOS
$</t>
  </si>
  <si>
    <t>RECURSOS DE LA NACION 
$</t>
  </si>
  <si>
    <t>TOTAL RECURSOS 
(PROPIOS -NACION)
$</t>
  </si>
  <si>
    <t>GASTOS DE PERSONAL</t>
  </si>
  <si>
    <t>GASTOS GENERALES</t>
  </si>
  <si>
    <t>Adquisición de Servicios</t>
  </si>
  <si>
    <t>Impuestos y Multas</t>
  </si>
  <si>
    <t>TRANSFERENCIAS CORRIENTES</t>
  </si>
  <si>
    <t>Otros</t>
  </si>
  <si>
    <t>OTRAS TRANSFERENCIAS</t>
  </si>
  <si>
    <t>Sentencias y Conciliaciones</t>
  </si>
  <si>
    <t>TOTAL GASTOS DE FUNCIONAMIENTO</t>
  </si>
  <si>
    <t>TOTAL INVERSION</t>
  </si>
  <si>
    <t>Programa 2</t>
  </si>
  <si>
    <t>TOTAL SERVICIO DE LA DEUDA</t>
  </si>
  <si>
    <t xml:space="preserve">TOTAL PRESUPUESTO  </t>
  </si>
  <si>
    <t>COMPONENTES DEL PGAR</t>
  </si>
  <si>
    <t>LINEA ESTRATÉGICA</t>
  </si>
  <si>
    <t xml:space="preserve">PROGRAMA </t>
  </si>
  <si>
    <t>PROYECTOS</t>
  </si>
  <si>
    <t>ACTIVIDADES</t>
  </si>
  <si>
    <t>UNIDAD DE MEDIDA DE LA ACTIVIDAD</t>
  </si>
  <si>
    <t>Programa 1</t>
  </si>
  <si>
    <t>Proyecto 1.1</t>
  </si>
  <si>
    <t>Actividad 1.1.1</t>
  </si>
  <si>
    <t>Proyecto 1.2</t>
  </si>
  <si>
    <t>Actividad 1.2.1</t>
  </si>
  <si>
    <t>Actividad 1.2.2</t>
  </si>
  <si>
    <t>Actividad 1.3.1</t>
  </si>
  <si>
    <t>Proyecto 2.1</t>
  </si>
  <si>
    <t>Actividad 2.1.1</t>
  </si>
  <si>
    <t>Actividad 2.1.2</t>
  </si>
  <si>
    <t>Proyecto 2.2</t>
  </si>
  <si>
    <t>Actividad 2.2.1</t>
  </si>
  <si>
    <t>Actividad 2.3.1</t>
  </si>
  <si>
    <t>Actividad 2.3.2</t>
  </si>
  <si>
    <t>Programa de Acción Gubernamental (PAG) / Indicadores</t>
  </si>
  <si>
    <t>UNIDAD</t>
  </si>
  <si>
    <t xml:space="preserve">META </t>
  </si>
  <si>
    <t>Desarrollo Urbano: Ciudades compactas y sostenibles</t>
  </si>
  <si>
    <t>1. Municipios capacitados y/o apoyados técnicamente para la revisión de Planes de Ordenamiento Territorial</t>
  </si>
  <si>
    <t>Municipios</t>
  </si>
  <si>
    <t>2. Municipios apoyados con proyectos de atención Integral de Barrios</t>
  </si>
  <si>
    <t>Número de municipios</t>
  </si>
  <si>
    <t>Agua para la vida</t>
  </si>
  <si>
    <t xml:space="preserve">1. Departamentos con esquemas regionales estructurados en la prestación de servicios de acueducto y alcantarillado </t>
  </si>
  <si>
    <t xml:space="preserve">Número de departamentos </t>
  </si>
  <si>
    <t>2. Empresas comunitarias constituidas y/o  puestas en funcionamiento para fomentar la capacidad asociativa de los usuarios</t>
  </si>
  <si>
    <t>Número de Empresas</t>
  </si>
  <si>
    <t>3. Nueva población beneficiada con el servicio de acueducto</t>
  </si>
  <si>
    <t>Número de Habitantes</t>
  </si>
  <si>
    <t>4. Nueva población beneficiada con el servicio de alcantarillado</t>
  </si>
  <si>
    <t xml:space="preserve">5. Municipios con acceso a sitios de disposición final de residuos sólidos técnicamente adecuados (relleno sanitario, celdas transitorias) </t>
  </si>
  <si>
    <t>Número de Municipios</t>
  </si>
  <si>
    <t>Planificación ambiental en la gestión territorial</t>
  </si>
  <si>
    <t>1. Zonas secas con zonificación y  plan de ordenamiento formulado (Hectáreas)</t>
  </si>
  <si>
    <t>Hectáreas</t>
  </si>
  <si>
    <t xml:space="preserve">Gestión Integrada del Recurso Hídrico </t>
  </si>
  <si>
    <t xml:space="preserve">1. Hectáreas reforestadas y/o en proceso de restauración en cuencas abastecedoras de los acueductos municipales. </t>
  </si>
  <si>
    <t>Número de Hectáreas</t>
  </si>
  <si>
    <t>2. Planes de manejo ambiental formulados en páramos relacionados con abastecimiento hídrico de asentamientos humanos.</t>
  </si>
  <si>
    <t>Número de Páramos</t>
  </si>
  <si>
    <t xml:space="preserve">3. Humedales prioritarios con acciones de  manejo </t>
  </si>
  <si>
    <t>Número de Humedales</t>
  </si>
  <si>
    <t xml:space="preserve">Conocimiento, conservación y uso sostenible de los recursos naturales renovables y de la Biodiversidad </t>
  </si>
  <si>
    <t xml:space="preserve">1. Nuevas hectáreas declaradas bajo diferentes categorías de manejo para el Sistema Nacional de Áreas Protegidas </t>
  </si>
  <si>
    <t xml:space="preserve">2. Número de nuevos esquemas de participación privada o comunitaria en operación para  la prestación de servicios ecoturísticos en áreas de Parques Nacionales Naturales </t>
  </si>
  <si>
    <t>Número de Esquemas</t>
  </si>
  <si>
    <t>3. Número de acuerdos con comunidades indígenas para el ordenamiento ambiental de parques nacionales naturales traslapados con resguardos indígenas.</t>
  </si>
  <si>
    <t>Número de Acuerdos</t>
  </si>
  <si>
    <t>4. Número de hectáreas en proceso de restauración concertada, en el marco de una estrategia integral para la atención de asentamientos y usos ilícitos en áreas protegidas del Área de Manejo Especial de la Macarena.</t>
  </si>
  <si>
    <t>Conservación de la Biodiversidad</t>
  </si>
  <si>
    <t>1.Manglares zonificados o con planes de ordenación formulados (hectáreas)</t>
  </si>
  <si>
    <t>Promoción de procesos productivos competitivos y sostenibles</t>
  </si>
  <si>
    <t>1. Proyectos piloto de producción más limpia para la disminución del consumo de mercurio para la minería de oro</t>
  </si>
  <si>
    <t>Número de proyectos piloto</t>
  </si>
  <si>
    <t>Promoción  de mecanismos de  desarrollo limpio</t>
  </si>
  <si>
    <t>1. Opciones de compra de certificados de reducción de gases efecto invernadero</t>
  </si>
  <si>
    <t>US $ Millones</t>
  </si>
  <si>
    <t>Bienes y servicios amigables con el medio ambiente</t>
  </si>
  <si>
    <t>1. Mipymes y empresas de base comunitaria vinculada a mercados verdes</t>
  </si>
  <si>
    <t>Número de Mipymes y empresas de base comunitaria</t>
  </si>
  <si>
    <t>Número de productos certificados</t>
  </si>
  <si>
    <t>ANEXO  3.   RELACION DE METAS SIGOB DEL SECTOR DE AMBIENTE, VIVIENDA Y DESARROLLO TERRITORIAL PARA EL PND 2006-2010</t>
  </si>
  <si>
    <t>COMPORTAMIENTO META FISICA 
PLAN DE ACCION TRIENAL</t>
  </si>
  <si>
    <t xml:space="preserve">   (2)                                      UNIDAD DE MEDIDA</t>
  </si>
  <si>
    <t>(3)                                      META FISICA ANUAL             (Según unidad de medida)</t>
  </si>
  <si>
    <t>(4)
AVANCE DE LA META
FISICA  (Según unidad de medida y Periodo Evaluado)</t>
  </si>
  <si>
    <t xml:space="preserve">(5)
PORCENTAJE DE AVANCE 
FISICO %
(Periodo Evaluado)
((4/3)*100)
</t>
  </si>
  <si>
    <t>(5-A) DESCRIPCIÓN DEL AVANCE 
(Se puede describir en texto lo que se desea aclarar del avance númerico respectivo)</t>
  </si>
  <si>
    <t>(6)
PORCENTAJE DE AVANCE PROCESO DE GESTION DE LA META
FISICA
(aplica unicamente para el informe del primer semestre)</t>
  </si>
  <si>
    <t>(8)
ACUMULADO DE LA META
FISICA
(Según unidad de medida)</t>
  </si>
  <si>
    <t xml:space="preserve">(9)
PORCENTAJE DE AVANCE 
FISICO ACUMULADO %
((8/7)*100)
</t>
  </si>
  <si>
    <t xml:space="preserve">(12)
AVANCE DE LA META
FINANCIERA
(Recursos comprometidos periodo Evaluado)
($)
</t>
  </si>
  <si>
    <t>(13)                           PORCENTAJE DEL AVANCE 
FINANCIERO %
(Periodo Evaluado)
((12/11)*100)</t>
  </si>
  <si>
    <t>INGRESOS PROPIOS</t>
  </si>
  <si>
    <t>INGRESOS CORRIENTES</t>
  </si>
  <si>
    <t>Tributarios</t>
  </si>
  <si>
    <t>Sobretasa Ambiental</t>
  </si>
  <si>
    <t>No Tributarios</t>
  </si>
  <si>
    <t>Venta de Bienes y Servicios</t>
  </si>
  <si>
    <t>Licencias, permisos y tramites ambientales</t>
  </si>
  <si>
    <t>Otros por Venta de Bienes y Servicios</t>
  </si>
  <si>
    <t>Operaciones Comerciales</t>
  </si>
  <si>
    <t>Aportes Patronales</t>
  </si>
  <si>
    <t>Aportes de Afiliados</t>
  </si>
  <si>
    <t>Aportes de otras entidades</t>
  </si>
  <si>
    <t>Transferencias Sector Electrico</t>
  </si>
  <si>
    <t>Otros Aportes de Otras Entidades</t>
  </si>
  <si>
    <t>Otros Ingresos</t>
  </si>
  <si>
    <t>Tasa Material de Arrastre</t>
  </si>
  <si>
    <t>Tasa por Uso del Agua</t>
  </si>
  <si>
    <t>Tasa Aprovechamiento Forestal</t>
  </si>
  <si>
    <t>RECURSOS DE CAPITAL</t>
  </si>
  <si>
    <t>Crédito externo</t>
  </si>
  <si>
    <t>Perfeccionado</t>
  </si>
  <si>
    <t>Autorizado</t>
  </si>
  <si>
    <t>Crédito Interno</t>
  </si>
  <si>
    <t>Rendimientos Financieros</t>
  </si>
  <si>
    <t>Recursos del Balance</t>
  </si>
  <si>
    <t>Venta de Activos</t>
  </si>
  <si>
    <t>Excedentes Financieros</t>
  </si>
  <si>
    <t>Cancelación de Reservas</t>
  </si>
  <si>
    <t>Recuperación de Cartera</t>
  </si>
  <si>
    <t>Otros Recursos del Balance</t>
  </si>
  <si>
    <t>Donaciones</t>
  </si>
  <si>
    <t>RENTAS PARAFISCALES</t>
  </si>
  <si>
    <t>APORTES DE LA NACION</t>
  </si>
  <si>
    <t>Servicio de la Deuda</t>
  </si>
  <si>
    <t>TOTAL INGRESOS VIGENCIA</t>
  </si>
  <si>
    <t>Tabla 7.  Estructura Básica de las Acciones Operativas del Plan de Acción</t>
  </si>
  <si>
    <t>UNIDAD DEL MEDIDA DE LA ACTIVIDAD</t>
  </si>
  <si>
    <t>Actividad 1.1.2</t>
  </si>
  <si>
    <t>Actividad 1.2.3</t>
  </si>
  <si>
    <t>Proyecto 1.3</t>
  </si>
  <si>
    <t>Actividad 1.3.2</t>
  </si>
  <si>
    <t>Actividad 2.1.3</t>
  </si>
  <si>
    <t>Actividad 2.2.2</t>
  </si>
  <si>
    <t>Proyecto 2.3</t>
  </si>
  <si>
    <t>Actividad 2.3.3</t>
  </si>
  <si>
    <t>Programa 3</t>
  </si>
  <si>
    <t>Proyecto 3.1</t>
  </si>
  <si>
    <t>Actividad 3.1.1</t>
  </si>
  <si>
    <t>Actividad 3.1.2</t>
  </si>
  <si>
    <t>Actividad 3.1.3</t>
  </si>
  <si>
    <t>Proyecto 3.2</t>
  </si>
  <si>
    <t>Actividad 3.2.1</t>
  </si>
  <si>
    <t>Actividad 3.2.2</t>
  </si>
  <si>
    <t>Actividad 3.2.3</t>
  </si>
  <si>
    <t>Proyecto 3.3</t>
  </si>
  <si>
    <t>Actividad 3.3.1</t>
  </si>
  <si>
    <t>Actividad 3.3.2</t>
  </si>
  <si>
    <t>Proyecto 3.4</t>
  </si>
  <si>
    <t>Actividad 3.4.1</t>
  </si>
  <si>
    <t>Actividad 3.4.2</t>
  </si>
  <si>
    <t>ACTIVIDADES/ METAS</t>
  </si>
  <si>
    <t>METAS FÍSICAS</t>
  </si>
  <si>
    <t>CUATRIENIO NACIONAL  2006-2010</t>
  </si>
  <si>
    <t>AVANCE  REGIONAL
2007</t>
  </si>
  <si>
    <t>AVANCE  REGIONAL
2008</t>
  </si>
  <si>
    <t>META REGIONAL 2009</t>
  </si>
  <si>
    <t>AVANCE REGIONAL  2009</t>
  </si>
  <si>
    <t>AVANCE REGIONAL  2010</t>
  </si>
  <si>
    <t>AVANCE REGIONAL  2011</t>
  </si>
  <si>
    <t>META REGIONAL 
2011</t>
  </si>
  <si>
    <t>META REGIONAL
 2010</t>
  </si>
  <si>
    <t>2. Productos certificados con el Sello Ambiental Colombiano</t>
  </si>
  <si>
    <t>Ordenamiento y planificación para la conservación del recurso hídrico</t>
  </si>
  <si>
    <t>1. Planes de ordenamiento y manejo de las cuenca abastecedoras de agua (POMC) formulados y en implementación, prioritariamente en capitales de departamento y municipios con poblaciones &gt; 50.000 habitantes con índices de escasez entre media y alta</t>
  </si>
  <si>
    <t>Número de cuencas</t>
  </si>
  <si>
    <t>Fortalecimiento del SINA para la gobernabilidad ambiental</t>
  </si>
  <si>
    <t>1. Tiempo promedio para el trámite de licencias ambientales en los sectores: agroindustrial, infraestructura, minero y eléctrico (Semanas)</t>
  </si>
  <si>
    <t>Semanas</t>
  </si>
  <si>
    <t>2. Tiempo promedio para el trámite de licencias ambientales en el sector hidrocarburos (Semanas)</t>
  </si>
  <si>
    <t>Prevención y control de la  contaminación ambiental</t>
  </si>
  <si>
    <t>1.Reducción del consumo de Sustancias Agotadoras de Ozono (SAO) que se importan y consumen anualmente en el país</t>
  </si>
  <si>
    <t>Número de Toneladas SAO eliminadas</t>
  </si>
  <si>
    <t>2. Sistema y/o redes de monitoreo de calidad del aire para los centro urbanos y/o corredores industriales definidos como prioritarios implementados y fortalecidos</t>
  </si>
  <si>
    <t>Número de Sistemas o redes</t>
  </si>
  <si>
    <t>3. Estudios piloto realizados para evaluar los efectos de la contaminación atmosférica en la salud</t>
  </si>
  <si>
    <t>Número de Estudios Piloto</t>
  </si>
  <si>
    <t>hectareas</t>
  </si>
  <si>
    <t>Unidades</t>
  </si>
  <si>
    <t>metros</t>
  </si>
  <si>
    <t>personas</t>
  </si>
  <si>
    <t xml:space="preserve">metros </t>
  </si>
  <si>
    <t>metros cúbicos</t>
  </si>
  <si>
    <t>toneladas</t>
  </si>
  <si>
    <t>porcentaje</t>
  </si>
  <si>
    <t>PONDERACION DEL PROGRAMA
(Ppri)</t>
  </si>
  <si>
    <t>PONDERACIÓN DEL PROYECTO
AÑO X
(Ppi)</t>
  </si>
  <si>
    <t>PONDERACIÓN DE LAS ACTIVIDADES
AÑO X
( Pai )</t>
  </si>
  <si>
    <t>METAS FÍSICA 
AÑO X
( Mi )</t>
  </si>
  <si>
    <t>AVANCE DE META FÍSICA 
AÑO X
( Ri)</t>
  </si>
  <si>
    <t>% DE AVANCE ACTIVIDAD
(Ai) = (Ri ) / (Mi)  X 100</t>
  </si>
  <si>
    <t>% DE AVANCE PONDERADO POR ACTIVIDAD
(Api)= (Ai) x  ( Pai )</t>
  </si>
  <si>
    <t xml:space="preserve">% DE AVANCE PONDERADO POR PROYECTO
(% APpi)= sumatoria % de avance ponderados de actividades del proyecto (Api) </t>
  </si>
  <si>
    <t>Fracción de % de avance ponderado por actividad respecto al Plan total
(FApi) = (Ai) x (Pai ) x ( Ppi) x  (Ppri)</t>
  </si>
  <si>
    <t>∑  FApi =</t>
  </si>
  <si>
    <t>PROMEDIO [ Ri ] =</t>
  </si>
  <si>
    <t>EJEMPLO GENERAL  IDENTIFICACIÓN DE PONDERACIONES Y DE CÁLCULO DE AVANCE DEL PLAN 
AÑO X</t>
  </si>
  <si>
    <t>(10)               PONDERACIONES DE PROGRAMAS  Y PROYECTOS (OPCIONAL DE ACUERDO AL PLAN)</t>
  </si>
  <si>
    <t>PROMEDIO ARITMÉTICO DE AVANCE DEL  PLAN AÑO  X 
(promedio de % de avance de actividades (Ai) )</t>
  </si>
  <si>
    <t>PROMEDIO PONDERADO DE AVANCE DEL  PLAN AÑO  X 
(sumatoria de fracciones de % de avance ponderados de actividades (FApi) )</t>
  </si>
  <si>
    <t>DETERMINACIÓN DEL PORCENTAJE DE AVANCE DEL PLAN DE ACCIÓN EN UN AÑO X</t>
  </si>
  <si>
    <t>Para el Plan 2007-2011 diligenciar las columnas E, F,G,H,I y K</t>
  </si>
  <si>
    <t xml:space="preserve"> (7)                                                    META FISICA PERIODO DEL PLAN            (Según unidad de medida)</t>
  </si>
  <si>
    <t>REGIONAL PERIODO 
2007-2011</t>
  </si>
  <si>
    <t>1.1.1: Declaración de áreas protegidas Serrania de Perija.</t>
  </si>
  <si>
    <t xml:space="preserve">1.1.3 Ejecuciòn de acciones del PMA </t>
  </si>
  <si>
    <t>1.1.4 Apoyo profesional y técnico</t>
  </si>
  <si>
    <t>1.1.5 Contratación</t>
  </si>
  <si>
    <t>1.1.2: Ejecuciòn de los Planes de Manejo de las áreas Protegidas de Perijá u otras áreas.</t>
  </si>
  <si>
    <t>1.2.1 Implementación del  plan de ordenación forestal en el Departamento del Cesar. (caracterización de ambientes terrestres: bosques secos, bosques semihúmedos, enclaves xerofíticos y urbanos), y otras acciones dentro del marco del Plan</t>
  </si>
  <si>
    <t>PROGRAMA 4: PROMOCION DE PROCESOS PRODUCTIVOS COMPETITIVOS Y SOSTENIBLES</t>
  </si>
  <si>
    <t>1.3.1 Consolidación de la línea base ambiental urbano- regional</t>
  </si>
  <si>
    <t>1.3.2 Formulación, adopción e implementación de un plan de monitoreo y seguimiento del estado de los recursos 
naturales renovables urbano-regionales</t>
  </si>
  <si>
    <t>1.3.3 Promoción y apoyo a proyecto  municipales dirigidos a disminuir la generación de residuos de alto impacto en las áreas urbanas</t>
  </si>
  <si>
    <t xml:space="preserve">1.3.4 Promoción y apoyo técnico a los municipios para la implementación de proyectos pilotos de PML en sectores productivos de áreas urbanas.     </t>
  </si>
  <si>
    <t>1.3.5 Promoción de la conservación, preservación y recuperación de 
los elementos naturales del espacio público a través de la definición de directrices ambientales para el manejo del espacio público.</t>
  </si>
  <si>
    <t xml:space="preserve">1.3.6 Investigación y estudios sobre dinámicas urbanas regionales para la concertación de estrategias con los E.T </t>
  </si>
  <si>
    <t>2.1.1.1 Apoyo a la consolidación del Cordón Ambiental y Saneamiento de resguardos en la SNSM, mediante acciones debidamente concertadas con los indígenas.</t>
  </si>
  <si>
    <t>2.1.1.2 Apoyo a proyectos productivos sostenibles - agroforestales, agrícolas y/o pecuarios.</t>
  </si>
  <si>
    <t>2.1.1.3 Apoyo a proyectos de producción limpia.</t>
  </si>
  <si>
    <t>2.1.1.4 Conocimiento y conservación de sitios sagrados - Educación ambiental .</t>
  </si>
  <si>
    <t>2.1.2 Ejecución de acciones prioritarias de mitigación y mejoramiento ambiental en la ecorregión Sierra Nevada de Santa Marta.</t>
  </si>
  <si>
    <t>2.1.2.1 Establecimiento del programa de manejo de residuos solidos en zona indigena.</t>
  </si>
  <si>
    <t>2.1.2.2 Establecimiento del programa de abastecimiento de agua para zona indigena</t>
  </si>
  <si>
    <t>2.1.2.3 Construcción de Sistemas de Tratamiento de Aguas Residuales en zona indígena.</t>
  </si>
  <si>
    <t xml:space="preserve">2.1.2.5 Programa de Acciones para la mitigación de impactos ambientales en la Cuenca Hidrográfica del río Guatapurí, municipio de Valledupar. </t>
  </si>
  <si>
    <t>2.1.3 Apoyo al trabajo conjunto de la formulación del plan de desarrollo sostenible de la Sierra Nevada de Santa Marta,</t>
  </si>
  <si>
    <t>2.1.4 Delimitación de zonas amortiguadoras del parque Sierra Nevada.</t>
  </si>
  <si>
    <t>2.2.1 Ejecución de seguimiento, control y vigilancia a través de operativos</t>
  </si>
  <si>
    <t>2.2.2 Educación ambiental para la conservación y restauración de la Ciénaga</t>
  </si>
  <si>
    <t>2.2.3 Control de la Contaminación en la ciénaga a través de la implementación de estrategias para mitigación y otras estrategias de manejo y mitigación ambiental.</t>
  </si>
  <si>
    <t xml:space="preserve">2.2.5 Caracterización de ciénagas (bioecológica en áreas seleccionadas) y monitoreo y seguimiento al estado de poblaciones y ambientes  cenagosos.  </t>
  </si>
  <si>
    <t xml:space="preserve">2.3.1. Educación ambiental para la conservación y restauración del ecosistema de paramos. </t>
  </si>
  <si>
    <t>2.3.2 Aislamiento de áreas.</t>
  </si>
  <si>
    <t>2.3.3 Acciones de Manejo y Mitigación Ambiental en zonas de páramos.</t>
  </si>
  <si>
    <t xml:space="preserve">2.4.1 Implementación del Plan de Manejo de la Especie Faunística Oso de Anteojos u Oso Andino, en zonas indígenas de los municipios de Agustín Codazzi, Becerril y La Paz, y en áreas estratégicas del municipio de Manaure, en el Departamento del Cesar, en el marco del Programa Nacional de Conservación del Oso Andino. </t>
  </si>
  <si>
    <t xml:space="preserve">2.5.1 Educación ambiental para la conservación y restauración del ecosistema del bosque El Aguil.. </t>
  </si>
  <si>
    <t>2.5.2 Aislamiento de áreas.</t>
  </si>
  <si>
    <t>2.5.3 Implementación de estrategias para el control y mitigación de la contaminación, y otras estrategias de manejo y mitigación ambiental.</t>
  </si>
  <si>
    <t>2.5.4 Articulación del PMA a la politica de Gestión Ambiental urbana.</t>
  </si>
  <si>
    <t>2.6.1 Apoyo a proyectos de agroforesteria y/o patios productivos</t>
  </si>
  <si>
    <t>2.7.1 Control del trafico ilegal de especies</t>
  </si>
  <si>
    <t>2.7.2 Construcción y puesta en marcha del Centro de Atención, valoración y rehabilitación de fauna silvestre en el Departamento del Cesar.</t>
  </si>
  <si>
    <t>2.7.3 Interventoría para la construcción del Centro de Atención, Valoración y Rehabilitación de Fauna Silvestre en el Departamento del Cesar.</t>
  </si>
  <si>
    <t>2.7.4 Formulación e implementación de planes de conservación de especies amenazadas: aves migratorias de la biodiversidad colombiana, cóndor andino, babilla, caimán, mamíferos acuáticos (Manatí y Nutria), icotea,  felinos.</t>
  </si>
  <si>
    <t>2.8.1 Formulación e implementación del plan de acción regional de lucha contra la desertificación y sequía en el departamento del cesar con enfasis en la región del Río Cesar..</t>
  </si>
  <si>
    <t xml:space="preserve">2.9.3 Establecimiento de viveros y producción de arboles. </t>
  </si>
  <si>
    <t>3.1.1 Realizar el inventario de puntos de aprovechamiento de aguas subterráneas, pozos, aljibes y manantiales (incluye adquisición de equipos de monitoreo).</t>
  </si>
  <si>
    <t>3.2.1 Elaborar los estudios de hidrosedimentología en corrientes de aguas superficiales en el Departamento del Cesar.</t>
  </si>
  <si>
    <t>3.3.2 Elaboración del mapa de riesgo por eventos geotécnicos.</t>
  </si>
  <si>
    <t>3.3.1 Elaboración del mapa de riesgo por inundaciones.</t>
  </si>
  <si>
    <t xml:space="preserve">3.3.3 Socialización del conocimiento del riesgo (Torcoroma, Chiriaimo, Honda, San Alberto, Badillo y Guatapurí) </t>
  </si>
  <si>
    <t xml:space="preserve">3.3.4 Concertación e Implementación  de Acciones de mitigación en el marco de la Gestión integral del riesgo. </t>
  </si>
  <si>
    <t>3.4.1 Ejecución de Fases para la formulación de los POMCAS priorizados</t>
  </si>
  <si>
    <t>3.4.2 Gestión para la priorización de nuevas  cuencas según caracterización ambIental del  PDA</t>
  </si>
  <si>
    <t xml:space="preserve">3.4.3 Ejecución del proceso de formulación de  POMCAS en cuencas   priorizados mendiante Res/2004 y en  nuevas cuencas ).  </t>
  </si>
  <si>
    <t>3.6.1 Reglamentación de las corrientes hídricas priorizadas.</t>
  </si>
  <si>
    <t>3.6.3 Facturación por concepto de uso del agua.</t>
  </si>
  <si>
    <t xml:space="preserve">3.6.5 Implementación y seguimiento  a las tasas de reducción de cargas contaminantes adoptadas por el Consejo Directivo </t>
  </si>
  <si>
    <t>3.6.7 Establecimiento y ejecución de estrategias  de Manejo Ambiental en el Arroyo El Salao, municipio de San Diego.</t>
  </si>
  <si>
    <t>4.1.1 Diseño y Construcción de un proyecto piloto demostrativo de arquitectura bioclimática.</t>
  </si>
  <si>
    <t>4.1.2 Interventoría para la construcción de un proyecto piloto demostrativo de arquitectura bioclimática.</t>
  </si>
  <si>
    <t xml:space="preserve">4.1.3 Seguimiento y evaluación de resultados alcanzados con los convenios vigentes </t>
  </si>
  <si>
    <t>4.1.4 Establecimiento del programa de protección de la capa de ozono.</t>
  </si>
  <si>
    <t>4.1.5 Establecimiento del programa de Cambio Climático.</t>
  </si>
  <si>
    <t>4.1.6 Establecimiento del programa de Medidas Sanitarias y Fitosanitarias (MSF).</t>
  </si>
  <si>
    <t>4.1.7 Promoción de proyectos de mercados verdes en el Departamento del Cesar.</t>
  </si>
  <si>
    <t>4.1.8 Apoyo al aprovechamiento de residuos solidos bajo los programas de mercados verdes y aplicación de Tecnologías limpias en el municipio de Valledupar y en el resto del Departamento del Cesar</t>
  </si>
  <si>
    <t xml:space="preserve">4.1.10 Control de Deforestación y captura de CO2 en diferentes áreas bajo la figura de conservación a través de servicios ambientales.   </t>
  </si>
  <si>
    <t xml:space="preserve">4.2.1 Diseño y adopción de la  política pública  local  de PML.   (objetivo, estrategias, acciones y metas)  </t>
  </si>
  <si>
    <t xml:space="preserve">4.2.2 Conformación de un equipo multidisciplinario  de trabajo para el desarrollo de la politica o  Programa de PML según  sectores  productivos y estratégicos vinculados.  </t>
  </si>
  <si>
    <t xml:space="preserve">4.2.3 Formulación e implementación del Proyecto de gestión integral de RESPEL como estrategia de PML    </t>
  </si>
  <si>
    <t>5.1.1.1 Operativos de control de fuentes moviles en Valledupar</t>
  </si>
  <si>
    <t>5.1.1.2 Operativos de control de fuentes moviles en Aguachica</t>
  </si>
  <si>
    <t>5.1.1.3 Adquisición de vehículo y estación móvil para el control de emisiones de gases de automotores.</t>
  </si>
  <si>
    <t>5.1.5 Realización estudio epidemiológico en la zona carbonífera del Cesar.</t>
  </si>
  <si>
    <t>5.2.1 Acciones de control, monitoreo y manejo ambiental en la zona minera según acuerdos de la Jagua. Operación Red de Monitoreo de la Calidad del Aire en la Zona Carbonífera del Cesar.</t>
  </si>
  <si>
    <t xml:space="preserve">5.3.1 Control y seguimiento a los PSMV aprobados  </t>
  </si>
  <si>
    <t xml:space="preserve">5.3.2 Formulación,  diseño e implementaión de una  red de monitoreo  de aguas residuales domésticas  e  industirales </t>
  </si>
  <si>
    <t>5.3.3 Caracterización e Impacto Ambiental por vertimientos en la cuenca media y baja del Río Cesar.</t>
  </si>
  <si>
    <t>5.3.4 Implementación y operación del laboratorio de aguas</t>
  </si>
  <si>
    <t>5.4.1 Gestión y manejo de residuos solidos en el Departamento del Cesar.</t>
  </si>
  <si>
    <t>5.4.2. Gestión y manejo de aguas residuales en el Departamento del Cesar</t>
  </si>
  <si>
    <t>5.5.1 Prevención y atención de incendios forestales a través de contratos o convenios de cooperación técnica y financiera.</t>
  </si>
  <si>
    <t xml:space="preserve">5.5.2 Formulación y adopción de las determinantes ambientales del área de jurisdicción de Corpocesar, para el Ordenamiento Territorial. </t>
  </si>
  <si>
    <t>5.5.3 Diseño y/o Construcción de obras de control de erosión e inundaciones.</t>
  </si>
  <si>
    <t xml:space="preserve">5.5.6.  Formulación  e implementación del Plan de Gestión Integral del Riesgo - GIR- </t>
  </si>
  <si>
    <t>5.5.7.  Estrategia de apoyo para solucionar la problemática del ataque del comején y las hormigas a la Arborización de Valledupar y otras Zonas del Departamento del Cesar.</t>
  </si>
  <si>
    <t>5.6.1 Evaluación y Seguimiento a los instrumentos ambientales que otorga Corpocesar, y atención de quejas por infracciones ambientales.</t>
  </si>
  <si>
    <t xml:space="preserve">5.6.2 Implementación de la ventanilla integral de trámites ambientales en línea, en el marco de las politicas de GOBIERNO EN LINEA, mediante la ejecución de FASES del proceso. Orientado por el MAVDT.  </t>
  </si>
  <si>
    <t xml:space="preserve">5.7.1 Gestión de vinculación y operación  de acciones interinsitucionales.    </t>
  </si>
  <si>
    <t>6.1.1 Establecimiento y operación de la Red Interna de Multiplicadores Ambientales.</t>
  </si>
  <si>
    <t>6.1.2 Desarrollo y fortalecimiento de las comunicaciones (periodico ambiental, programa mision revive, programa en radio, revistas, boletín oficial, divulgación y pautas) como estratégia de formación de cultura ambiental en la región.</t>
  </si>
  <si>
    <t>6.1.3 Implementación del programa pedagógico a los proyectos corporativos PROCEDAS Y PRAES.</t>
  </si>
  <si>
    <t>6.1.4 Impulso a la formación y dinamización de promotores ambientales</t>
  </si>
  <si>
    <t>6.1.5 Impulso a la formación de veedores ambientales para forlatecer los sistemas de veedurias.</t>
  </si>
  <si>
    <t>6.1.6 Conmemoraciones,  exaltaciones ambientales y formación de periodistas y comunicadores regionales para el fortalecimiento de la cultura ambiental.</t>
  </si>
  <si>
    <t xml:space="preserve">6.1.7 Fortalecimiento del proceso de educación y comunicación del riesgo  </t>
  </si>
  <si>
    <t>6.1.8 Educación ambiental para la conservación de sitios turísticos o ecosistemas sensibles.</t>
  </si>
  <si>
    <t>7.1.2 Apoyo profesional y técnico para la gestión misional de la Oficina de Control Interno</t>
  </si>
  <si>
    <t>7.1.6 Bienestar social de los funcionarios, capacitación, recreación y salud ocupacional</t>
  </si>
  <si>
    <t>7.1.7 Adecuación, construcción, adquisición y/o mejoramiento de la infraestructura de la entidad.</t>
  </si>
  <si>
    <t xml:space="preserve">7.1.8 Dotación y modernización de elementos y soportes fisicos de los espacios de trabajo según requerimientos y recursos disponibles. </t>
  </si>
  <si>
    <t>7.1.9 Fortalecimiento del SINA a través de la cooperación institucional con ASOCARS, Unidad de Enlace SNSM y SIRAP Caribe.</t>
  </si>
  <si>
    <t>7.1.10 Fortalecimiento de la gestión mediante el apoyo asistencial, técnico, profesional y especializado.</t>
  </si>
  <si>
    <t>7.1.11 Implementación,  operación e interporalización con otras entidades del SINA y el SIPGA del SIA_SIG.</t>
  </si>
  <si>
    <t xml:space="preserve">7.1.12 Operación del Gestor integral del banco de proyectos  Implementado para fortalecer el proceso de formulación,  seguimiento informes internos y a entes de Control (auditorías, plan de mejoramiento, otros) con todos los involucrados.  </t>
  </si>
  <si>
    <t>7.1.13 Fortalecimiento de la gestión ambiental mediante la adquisición de equipos, instalación, construcción y/u operación de equipos, elementos e infraestructuras para el desarrollo de la investigación, monitoreo, control, seguimiento, mejoramiento y rehabilitación de los recursos naturales y el medio ambiente.</t>
  </si>
  <si>
    <t>7.1.15 Implementación o apoyo a la conformación del centro de documentación y archivo.</t>
  </si>
  <si>
    <t>7.1.16 Consultoría para interventoría de proyectos.</t>
  </si>
  <si>
    <t xml:space="preserve">3.5.1 Concertación  de Acciones para la formulación de POMCAS en cuencas compartidas, previamente priorizadas. </t>
  </si>
  <si>
    <t>5.1.4 Ampliación y operación de la red de monitoreo del aire en la zona minera del Departamento del Cesar.</t>
  </si>
  <si>
    <t>MINISTERIO DE AMBIENTE, VIVIENDA Y DESARROLLO TERRITORIAL</t>
  </si>
  <si>
    <t>CORPORACION AUTONOMA REGIONAL DEL CESAR &gt;CORPOCESAR&lt;</t>
  </si>
  <si>
    <t>EJECUCION</t>
  </si>
  <si>
    <t>% EJEC</t>
  </si>
  <si>
    <t>Programa 1: PLANIFICACION AMBIENTAL DEL TERRITORIO.</t>
  </si>
  <si>
    <t xml:space="preserve">PROYECTO </t>
  </si>
  <si>
    <t>EJECUCIÓN  FÍSICA 2010</t>
  </si>
  <si>
    <t>EJECUCIÓN FINANCIERA 2010</t>
  </si>
  <si>
    <t xml:space="preserve">META PROGRAMADA </t>
  </si>
  <si>
    <t>META EJECUTADA</t>
  </si>
  <si>
    <t>PORCENTAJE EJECUCIÓN</t>
  </si>
  <si>
    <t xml:space="preserve">TOTALES </t>
  </si>
  <si>
    <t>VALOR REGISTRADO A 30/06/2010</t>
  </si>
  <si>
    <t>PROGRAMA 2: CONOCIMIENTO, CONSERVACION Y USO DE LOS RECURSOS NATURALES RENOVABLES Y LA BIODIVERSIDAD.</t>
  </si>
  <si>
    <t>TOTALES</t>
  </si>
  <si>
    <t>PROGRAMA 3: GESTION INTEGRAL DEL RECURSO HIDRICO</t>
  </si>
  <si>
    <t>PROGRAMA 5 : CONTROL DEL IMPACTO AMBIENTAL GENERADO POR LAS ACTIVIDADES QUE PRESIONAN LOS RECURSOS NATURALES Y DEL MEDIO AMBIENTE EN EL DEPARTAMENTO DEL CESAR.</t>
  </si>
  <si>
    <t>PROGRAMA 6 : CONSTRUCCIÓN DE UNA NUEVA CULTURA AMBIENTAL COLECTIVA.</t>
  </si>
  <si>
    <t>META REGISTRADA A 30/06/2010</t>
  </si>
  <si>
    <t>7 : MEJORAMIENTO Y FORTALECIMIENTO INSTITUCIONAL DE LA CORPORACIÓN AUTONOMA REGIONAL DEL CESAR.</t>
  </si>
  <si>
    <t>% EJECUCIÓN FÍSICA</t>
  </si>
  <si>
    <t>% EJECUCIÓN FÍNANCIERA</t>
  </si>
  <si>
    <t>1.1.1</t>
  </si>
  <si>
    <t>1.1.2</t>
  </si>
  <si>
    <t>1.1.3</t>
  </si>
  <si>
    <t>1.1.4</t>
  </si>
  <si>
    <t>1.1.5</t>
  </si>
  <si>
    <t>1.2.1.</t>
  </si>
  <si>
    <t>1.3.1</t>
  </si>
  <si>
    <t>1.3.2</t>
  </si>
  <si>
    <t>1.3.3.</t>
  </si>
  <si>
    <t>1.3.4.</t>
  </si>
  <si>
    <t>2.1.1.1</t>
  </si>
  <si>
    <t>2.1.1.2</t>
  </si>
  <si>
    <t>2.1.1.3</t>
  </si>
  <si>
    <t>2.1.1.4</t>
  </si>
  <si>
    <t>2.1.2</t>
  </si>
  <si>
    <t>2.1.2.1</t>
  </si>
  <si>
    <t>2.1.2.2</t>
  </si>
  <si>
    <t>2.1.2.3</t>
  </si>
  <si>
    <t>2.1.2.5</t>
  </si>
  <si>
    <t>2.1.3</t>
  </si>
  <si>
    <t>2.1.4</t>
  </si>
  <si>
    <t>2.2.1</t>
  </si>
  <si>
    <t>2.2.2</t>
  </si>
  <si>
    <t>2.2.3</t>
  </si>
  <si>
    <t>2.2.5</t>
  </si>
  <si>
    <t>2.3.1</t>
  </si>
  <si>
    <t>2.3.2</t>
  </si>
  <si>
    <t>2.3.3</t>
  </si>
  <si>
    <t>2.4.1</t>
  </si>
  <si>
    <t>2.5.1</t>
  </si>
  <si>
    <t>2.5.2</t>
  </si>
  <si>
    <t>2.5.3</t>
  </si>
  <si>
    <t>2.5.4</t>
  </si>
  <si>
    <t>2.6.1</t>
  </si>
  <si>
    <t>2.7.1</t>
  </si>
  <si>
    <t>2.7.2</t>
  </si>
  <si>
    <t>2.7.3</t>
  </si>
  <si>
    <t>2.7.4</t>
  </si>
  <si>
    <t>2.8.1</t>
  </si>
  <si>
    <t>2.9.3</t>
  </si>
  <si>
    <t>3.1.1</t>
  </si>
  <si>
    <t>3.2.1</t>
  </si>
  <si>
    <t>3.3.1</t>
  </si>
  <si>
    <t>3.3.2</t>
  </si>
  <si>
    <t>3.3.3</t>
  </si>
  <si>
    <t>3.3.4</t>
  </si>
  <si>
    <t>3.4.1</t>
  </si>
  <si>
    <t>3.4.2</t>
  </si>
  <si>
    <t>3.4.3</t>
  </si>
  <si>
    <t>3.5.1</t>
  </si>
  <si>
    <t>3.6.1</t>
  </si>
  <si>
    <t>3.6.3</t>
  </si>
  <si>
    <t>3.6.5</t>
  </si>
  <si>
    <t>3.6.7</t>
  </si>
  <si>
    <t>4.1.1</t>
  </si>
  <si>
    <t>4.1.2</t>
  </si>
  <si>
    <t>4.1.3</t>
  </si>
  <si>
    <t>4.1.4</t>
  </si>
  <si>
    <t>4.1.5</t>
  </si>
  <si>
    <t>4.1.6</t>
  </si>
  <si>
    <t>4.1.7</t>
  </si>
  <si>
    <t>4.1.8</t>
  </si>
  <si>
    <t>4.1.10</t>
  </si>
  <si>
    <t>4.2.1</t>
  </si>
  <si>
    <t>4.2.2</t>
  </si>
  <si>
    <t>4.2.3</t>
  </si>
  <si>
    <t>5.1.1.1</t>
  </si>
  <si>
    <t>5.1.1.2</t>
  </si>
  <si>
    <t>5.1.1.3</t>
  </si>
  <si>
    <t>5.1.4</t>
  </si>
  <si>
    <t>5.1.5</t>
  </si>
  <si>
    <t>5.2.1</t>
  </si>
  <si>
    <t>5.3.1</t>
  </si>
  <si>
    <t>5.3.2</t>
  </si>
  <si>
    <t>5.3.3</t>
  </si>
  <si>
    <t>5.3.4</t>
  </si>
  <si>
    <t>5.4.1</t>
  </si>
  <si>
    <t>5.4.2</t>
  </si>
  <si>
    <t>5.5.1</t>
  </si>
  <si>
    <t>5.5.2</t>
  </si>
  <si>
    <t>5.5.3</t>
  </si>
  <si>
    <t>5.5.6</t>
  </si>
  <si>
    <t>5.5.7</t>
  </si>
  <si>
    <t>5.6.1</t>
  </si>
  <si>
    <t>5.6.2</t>
  </si>
  <si>
    <t>5.7.1</t>
  </si>
  <si>
    <t>6.1.1</t>
  </si>
  <si>
    <t>6.1.2</t>
  </si>
  <si>
    <t>6.1.3</t>
  </si>
  <si>
    <t>6.1.4</t>
  </si>
  <si>
    <t>6.1.5</t>
  </si>
  <si>
    <t>6.1.6</t>
  </si>
  <si>
    <t>6.1.7</t>
  </si>
  <si>
    <t>6.1.8</t>
  </si>
  <si>
    <t>7.1.2</t>
  </si>
  <si>
    <t>7.1.6</t>
  </si>
  <si>
    <t>7.1.7</t>
  </si>
  <si>
    <t>7.1.8</t>
  </si>
  <si>
    <t>7.1.9</t>
  </si>
  <si>
    <t>7.1.10</t>
  </si>
  <si>
    <t>7.1.11</t>
  </si>
  <si>
    <t>7.1.12</t>
  </si>
  <si>
    <t>7.1.13</t>
  </si>
  <si>
    <t>7.1.15</t>
  </si>
  <si>
    <t>7.1.16</t>
  </si>
  <si>
    <t>1.3.5.</t>
  </si>
  <si>
    <t>1.3.6</t>
  </si>
  <si>
    <t>POR ACTIVIDAD</t>
  </si>
  <si>
    <t>POR PROYECTO</t>
  </si>
  <si>
    <t>EJECUCIÓN FINANCIERA 2011</t>
  </si>
  <si>
    <t>FRACCIÓN DE PORCENTAJE AVANCE PONDERADO POR ACTIVIDAD RESPECTO AL PLAN TOTAL (Fapi)</t>
  </si>
  <si>
    <t>% DE AVANCE PONDERADO POR ACTIVIDAD - (Api)</t>
  </si>
  <si>
    <t>SENTENCIAS Y CONCILIACIONES</t>
  </si>
  <si>
    <t xml:space="preserve">RECURSOS VIGENCIA (2013): </t>
  </si>
  <si>
    <t>INFORME DE EJECUCION PRESUPUESTAL ACUMULADA DE GASTOS DE INVERSIÓN RCC - JUNIO 30 /2013</t>
  </si>
  <si>
    <t>SALDO PRO EJECUTAR</t>
  </si>
  <si>
    <t>% POR EJECUTAR</t>
  </si>
  <si>
    <t>Pagos acumulados RCC</t>
  </si>
  <si>
    <t>Saldo pro pagar RC</t>
  </si>
  <si>
    <t>113.900.1 (7.1)</t>
  </si>
  <si>
    <t>123.900.4 (5.6)</t>
  </si>
  <si>
    <t>123.900.4 (5.3)</t>
  </si>
  <si>
    <t>310.900.5 (6.1)</t>
  </si>
  <si>
    <t>410.903.6 (2.2)</t>
  </si>
  <si>
    <t>410.903.7 (2.3)</t>
  </si>
  <si>
    <t>410.903.7 (2.7)</t>
  </si>
  <si>
    <t>410.903.9 (2.9)</t>
  </si>
  <si>
    <t>410.903.11 (5.5)</t>
  </si>
  <si>
    <t>410.903.13 (1.2)</t>
  </si>
  <si>
    <t>410.903.14 (2.5)</t>
  </si>
  <si>
    <t>410.903.15 (2.8)</t>
  </si>
  <si>
    <t>410.903.17 (1.3)</t>
  </si>
  <si>
    <t>410.903.18 (2.4)</t>
  </si>
  <si>
    <t>410.903.19 (2.6)</t>
  </si>
  <si>
    <t>420.900.1 (3.2)</t>
  </si>
  <si>
    <t>420.900.3 (3.4)</t>
  </si>
  <si>
    <t>420.900.4 (3.5)</t>
  </si>
  <si>
    <t>420.903.16 (3.3)</t>
  </si>
  <si>
    <t>420.1200.1 (5.4)</t>
  </si>
  <si>
    <t>420.1200.2 (5.7)</t>
  </si>
  <si>
    <t xml:space="preserve">APROPIACION 
</t>
  </si>
  <si>
    <t xml:space="preserve">GRAN TOTAL </t>
  </si>
  <si>
    <t>% Ejec</t>
  </si>
  <si>
    <t>Participación Ambiental Municipios</t>
  </si>
  <si>
    <t>Compensación Explotación Carbón</t>
  </si>
  <si>
    <t>Tasa Retributiva y Compensatoria</t>
  </si>
  <si>
    <t>Multas y Sanciones</t>
  </si>
  <si>
    <t>Elaboro: Armando Villazon</t>
  </si>
  <si>
    <t>META 2014</t>
  </si>
  <si>
    <t>OBSERVACIÓN</t>
  </si>
  <si>
    <t>PROYECTO/ACTIVIDAD</t>
  </si>
  <si>
    <t>1 Acción</t>
  </si>
  <si>
    <t>No se ha definido qué acción se va a implementar</t>
  </si>
  <si>
    <t>RESPONSABLES</t>
  </si>
  <si>
    <t>Jorge Carpio - Wilson Marquez - Libardo Lascarro</t>
  </si>
  <si>
    <t>1 Línea Base hidrológica y de usuarios levantada</t>
  </si>
  <si>
    <t>Leuger Cortés</t>
  </si>
  <si>
    <t>250 muestras analizadas</t>
  </si>
  <si>
    <t>No se han presentado los estudios previos para su contratación</t>
  </si>
  <si>
    <t>Eduardo López</t>
  </si>
  <si>
    <t>1 Sistema diseñado e implementado</t>
  </si>
  <si>
    <t>1 ente territorial o persona prestadora apoyado</t>
  </si>
  <si>
    <t>100% asistencias técnicas</t>
  </si>
  <si>
    <t>1 sistema de AP o SB con apoyo</t>
  </si>
  <si>
    <t>No se ha definido la ejecución de esta actividad</t>
  </si>
  <si>
    <t>Definir las acciones a desarrollar</t>
  </si>
  <si>
    <t>Definir las acciones a desarrollar con Aguas del Cesar</t>
  </si>
  <si>
    <t>2 Estudios</t>
  </si>
  <si>
    <t>2 Acciones</t>
  </si>
  <si>
    <t>1 Corriente delimitada</t>
  </si>
  <si>
    <t>1 mapa de amenazas</t>
  </si>
  <si>
    <t>1 Convenio</t>
  </si>
  <si>
    <t>3 Convenios</t>
  </si>
  <si>
    <t>3 Acciones implementadas sobre sitios críticos</t>
  </si>
  <si>
    <t>11 Obras de mitigación realizadas</t>
  </si>
  <si>
    <t>156 Ha mantenidas</t>
  </si>
  <si>
    <t>100% avance del estudio</t>
  </si>
  <si>
    <t>1 área declarada</t>
  </si>
  <si>
    <t>1 ente/sector con apoyo</t>
  </si>
  <si>
    <t>Se presentó un borrador del estudio previo. Agilizar la entrega formal para iniciar el proceso de contratación</t>
  </si>
  <si>
    <t>El responsable manifiesta estar adelantando los estudios previos. Agilizar la entrega formal para iniciar el proceso de contratación</t>
  </si>
  <si>
    <t>Definir qué se va a hacer al respecto</t>
  </si>
  <si>
    <t>Agilizar la formalización de los convenios con los cuerpos de bomberos</t>
  </si>
  <si>
    <t>Definir qué tipo de apoyo se va a dar</t>
  </si>
  <si>
    <t>Se inició la ejecución del módulo de gestión del riesgo, limpieza de caños. Falta definir la otra acción</t>
  </si>
  <si>
    <t>La ejecución de las obras va atrasada. Se debe definir si se va a posponer la meta y justificar claramente ante la Subdirección de Planeación, para presentar propuesta ante el Consejo Directivo</t>
  </si>
  <si>
    <t>Si no se va a realizar el mantenimiento de las hectáreas reforestadas, justificar bien para presentar propuesta ante el Consejo Directivo.</t>
  </si>
  <si>
    <t>100 Ha Reforestadas</t>
  </si>
  <si>
    <t>100 ha Mantenidas</t>
  </si>
  <si>
    <t>40 Ha Reforestadas</t>
  </si>
  <si>
    <t>40 Ha Mantenidas</t>
  </si>
  <si>
    <t>Se tenía contemplado la reforestación en la cuenca del río Garupal. Si se decidió no realizar esta reforestación, presentar la justificación completa a la Subdirección de Planeación para presentar propuesta ante el Consejo Directivo.</t>
  </si>
  <si>
    <t>Esta actividad es ejecutada con el Convenio con la Fundación Herencia Ambiental Caribe. Lleva un avance del 50%</t>
  </si>
  <si>
    <t>Definir si esta meta se alcanza a cumplir al finalizar el periodo 2014, de lo contrario presentar justificación para postergar la meta para el 2015 ante el CD.</t>
  </si>
  <si>
    <t>En los informes presentados, siempre se manifiesta que se tiene previsto suscribir carta de entendimiento con Corpoica para la declaratoria del predio Motilonia. Se requiere avanzar definitivamente, en esta actividad.</t>
  </si>
  <si>
    <t>1 Zona con delimitación</t>
  </si>
  <si>
    <t>En el informe de avance, se manifiesta que se adelanta con el Instituto Von Humboldt, la definición de los lineamientos o terminos de referencia para la delimitación de páramos en el país. Por lo tanto, se debe definir si al finalizar el periodo 2014 sí se alcanza a cumplir la meta de delimitar 1 zona de páramos. Si no es posible el cumplimiento de la meta, se debe presentar la debida justificación para solicitar ante el CD el aplazamiento de la meta.</t>
  </si>
  <si>
    <t>Definir si para el periodo 2014 se cumple la meta, o es necesario su aplazamiento. En este caso, presentar la debida justificación</t>
  </si>
  <si>
    <t>1 Humedal con procesos de delimitación apoyados por la CAR</t>
  </si>
  <si>
    <t>Definir la ejecución de esta actividad, si es realizable en el periodo 2014</t>
  </si>
  <si>
    <t>Definir qué se va a realizar, para el cumplimiento de la meta</t>
  </si>
  <si>
    <t>1 Plan de manejo</t>
  </si>
  <si>
    <t>Fueron presentados los estudios previos y está en proceso de formulación el proyecto</t>
  </si>
  <si>
    <t>1 Diseño STAR</t>
  </si>
  <si>
    <t>1 STAR en funcionamiento</t>
  </si>
  <si>
    <t>10 Ha de espejo de agua</t>
  </si>
  <si>
    <t>Definir la ejecución de esta actividad</t>
  </si>
  <si>
    <t>Se inició proceso contractual para la limpieza y destaponamiento de caños, en el área de influencia de la ciénaga. Verificar el cumplimiento de la meta</t>
  </si>
  <si>
    <t>1 proyecto productivo con apoyo</t>
  </si>
  <si>
    <t>1 Sistema de abastecimiento construido</t>
  </si>
  <si>
    <t>1 sistema de saneamiento construido</t>
  </si>
  <si>
    <t>Fueron presentados los estudios previos a la subdirección de planeación, la cual realizó una serie de observaciones y se está a la espera del ajuste de los mismos para que inicie el proceso de contratación.</t>
  </si>
  <si>
    <t>Los estudios previos de esta actividad están bajo la responsabilidad del Ing. Antonio Pastrana, el cual a la fecha no ha presentado los estudios previos respectivos.</t>
  </si>
  <si>
    <t>Wilson Marquez</t>
  </si>
  <si>
    <t>Jorge Armenta</t>
  </si>
  <si>
    <t>Jorge Carpio - Maria Cristina Robayo</t>
  </si>
  <si>
    <t>Asdrubal González - Horacio García</t>
  </si>
  <si>
    <t>Libardo Lascarro</t>
  </si>
  <si>
    <t>Jorge Carpio</t>
  </si>
  <si>
    <t>1200 Vehículos automotores</t>
  </si>
  <si>
    <t>600 motocicletas</t>
  </si>
  <si>
    <t>Agilizar la ejecución de esta actividad, para el cumplimiento de las metas</t>
  </si>
  <si>
    <t>Alvaro Zuleta</t>
  </si>
  <si>
    <t>1 Sistema implementado y operando</t>
  </si>
  <si>
    <t>365 mediciones automáticas</t>
  </si>
  <si>
    <t>En el informe de avance, se manifiesta que el equipo TEOM esta por fuera de funcionamiento desde el segundo semestre del año 2012, el equipo fue dado de baja. Definir entonces si no se va a cumplir la meta en el 2014, la justificación respectiva para presentar solicitud ante el CD.</t>
  </si>
  <si>
    <t>1 Estudio</t>
  </si>
  <si>
    <t>NO TIENE RESPONSABLE</t>
  </si>
  <si>
    <t>Definir la ejecución de esta actividad.</t>
  </si>
  <si>
    <t>10 Campañas</t>
  </si>
  <si>
    <t>Ejecutar la actividad para cumplir con la meta del periodo 2014</t>
  </si>
  <si>
    <t>1 Equipo</t>
  </si>
  <si>
    <t>Los estudios previos fueron presentados por el Ing. Jorge Armenta, sin embargo, aún no se ha iniciado el proceso de contratación.</t>
  </si>
  <si>
    <t>Carlos Andrade</t>
  </si>
  <si>
    <t>5 Proyectos apoyados</t>
  </si>
  <si>
    <t>Se inició la ejecución de un proyecto para la implementación de  acciones para  el desarrollo de la protección de la especie de la Abeja Apis mellifera africanizada, sin embargo, falta por apoyar 4 proyectos</t>
  </si>
  <si>
    <t>2 generadores de RP regulados</t>
  </si>
  <si>
    <t>10 sistios inventriados</t>
  </si>
  <si>
    <t>1 sitio recuperado</t>
  </si>
  <si>
    <t>No se ha avanzado en esta actividad</t>
  </si>
  <si>
    <t>Se tiene conocimiento de que se elaboraron los estudios previos, sin embargo, aún no se ha iniciado el proceso de contratación</t>
  </si>
  <si>
    <t>1 Estrategia</t>
  </si>
  <si>
    <t>25 Bachilleres</t>
  </si>
  <si>
    <t>50% Fondocumental organizado y sistematizado</t>
  </si>
  <si>
    <t>1 Dotación de Equipo</t>
  </si>
  <si>
    <t>1 Dotación de útiles de oficina</t>
  </si>
  <si>
    <t>En el informe de avance se manifiesta que se realizaron estudios previos, sin embargo, aún no se ha iniciado el proceso de contratación</t>
  </si>
  <si>
    <t>Definir cómo se va a cumplir con la meta</t>
  </si>
  <si>
    <t>Erika Mendoza</t>
  </si>
  <si>
    <t>Alex Ospino</t>
  </si>
  <si>
    <t>Ismael Escorcia</t>
  </si>
  <si>
    <t>1.5.3 Fortalecimiento del Componente ambiental del plan Dptal de Aguas del Cesar a través de la Vinculación CAR procesos ambiental PDA</t>
  </si>
  <si>
    <t>1 Sistema de Agua potable o saneamiento básico con apoyo</t>
  </si>
  <si>
    <t xml:space="preserve">2.2.3 Prevención y Mitigación del riesgo y desastres naturales en la jurisdicción de Corpocesar </t>
  </si>
  <si>
    <t>No tiene actividad</t>
  </si>
  <si>
    <t>No tiene meta</t>
  </si>
  <si>
    <t>Una vez realizados los Convenios con los municipios para la construcción de obras de control de erosión, quedó un saldo de $42.086.600,62. Se debe definir qué se va a ejecutar con este recurso</t>
  </si>
  <si>
    <t>3.1.2 Implementación del Plan de Ordenación Forestal del Departamento del Cesar</t>
  </si>
  <si>
    <t xml:space="preserve">3.1.3 Implementación de acciones de Revegetalización para la protección Recurso Hídrico </t>
  </si>
  <si>
    <t>Meta programada para el 2013, que aún no ha sido ejecutada</t>
  </si>
  <si>
    <t>3.2.5 Ejecución plan manejo Ambiental y acciones prioritarias de mitigación ERE-CCZ</t>
  </si>
  <si>
    <t>7,5 km de adecuación de áreas</t>
  </si>
  <si>
    <t>3 talleres de educación ambiental</t>
  </si>
  <si>
    <t>400 cartillas ilustrativas</t>
  </si>
  <si>
    <t>Asdrúbal Gonzalez</t>
  </si>
  <si>
    <t>No se ha iniciado la ejecución de esta actividad. La meta se encuentra rezagada, ya que su cumplimiento era para el 2013</t>
  </si>
  <si>
    <t>351 m3 de obras de protección y control de erosión</t>
  </si>
  <si>
    <t>1742 ml de obras de adecuación</t>
  </si>
  <si>
    <t>1 interventoría de obras</t>
  </si>
  <si>
    <t>No se ha definido qué acciones se van a implementar. Si estas acciones definitivamente no se van a realizar, presentar propuesta a consideración del Consejo Directivo</t>
  </si>
  <si>
    <t>72 Ha en reforestación</t>
  </si>
  <si>
    <t>72 Unidades productivas</t>
  </si>
  <si>
    <t>72 sistemas agroforestales en evaluación</t>
  </si>
  <si>
    <t>5.1.2 Construcción de una nueva cultura Ambiental Colectiva en el Departamento del Cesar</t>
  </si>
  <si>
    <t xml:space="preserve">1 Proyecto de sostenibilidad ambiental </t>
  </si>
  <si>
    <t>1 Estrategia de educación ambiental sostenible fortalecida</t>
  </si>
  <si>
    <t>1 Extensión del modelo del sistema hacia usuarios del SINA</t>
  </si>
  <si>
    <t>1 Dotación del componente del Hardware del SIA</t>
  </si>
  <si>
    <t>1 Dotación del componente del software para SIG</t>
  </si>
  <si>
    <t>ESTADO DE EJECUCIÓN DE PROYECTOS FINANCIADOS CON RECURSOS DE COMPENSACIÓN DEL CARBÓN - RCC</t>
  </si>
  <si>
    <t>PRESUPUESTO RCC</t>
  </si>
  <si>
    <t>Periodo 2013</t>
  </si>
  <si>
    <t>Periodo 2014</t>
  </si>
  <si>
    <t>Periodo 2015</t>
  </si>
  <si>
    <t>No Usuarios identificados</t>
  </si>
  <si>
    <t>No Usuarios legalizados</t>
  </si>
  <si>
    <t>Porcentaje de legalización</t>
  </si>
  <si>
    <t>No Usuarios a identificar</t>
  </si>
  <si>
    <t>No Usuarios por legalizar</t>
  </si>
  <si>
    <t>CLASE</t>
  </si>
  <si>
    <t>Nº INDIVIDUOS</t>
  </si>
  <si>
    <t>MAMÍFEROS</t>
  </si>
  <si>
    <t>AVES</t>
  </si>
  <si>
    <t>REPTILES</t>
  </si>
  <si>
    <t>Total</t>
  </si>
  <si>
    <t xml:space="preserve"> 2013-2014</t>
  </si>
  <si>
    <t>Avance periodo plan</t>
  </si>
  <si>
    <t>FÍSICA</t>
  </si>
  <si>
    <t>FINANCIERA</t>
  </si>
  <si>
    <t>AVANCE</t>
  </si>
  <si>
    <t>NIVEL RENTISTICO</t>
  </si>
  <si>
    <t>APROPIADO</t>
  </si>
  <si>
    <t>RECAUDADO</t>
  </si>
  <si>
    <t>Adquisición de Bienes</t>
  </si>
  <si>
    <t>ADMINISTRACION PUBLICA CENTRAL</t>
  </si>
  <si>
    <t xml:space="preserve">1. GESTIÓN PARA EL DESARROLLO AMBIENTAL SOSTENIBLE A TRAVES DE LA RECUPERACIÓN Y CONSERVACIÓN DE LAS ECORREGIONES ESTRATÉGICAS.  </t>
  </si>
  <si>
    <t>Acciones implementadas</t>
  </si>
  <si>
    <t>Cobertura de PUEAA con seguimiento (PUEAA seguimiento/Aprobados)</t>
  </si>
  <si>
    <t>Estudios realizados</t>
  </si>
  <si>
    <t>Procesos desarrollados</t>
  </si>
  <si>
    <t>Acciones de PM implementadas</t>
  </si>
  <si>
    <t>Sistemas apoyados</t>
  </si>
  <si>
    <t>Acciones de los PM implementadas</t>
  </si>
  <si>
    <t>Alertas con seguimiento y evaluación en campo</t>
  </si>
  <si>
    <t>Seguimiento y control a los que incumplen obligaciones</t>
  </si>
  <si>
    <t>PRAUS apoyados</t>
  </si>
  <si>
    <t>Gremios, asociaciones, investigaciones apoyadas a través de los PROCEDAS</t>
  </si>
  <si>
    <t>CIDEA´s asesorados</t>
  </si>
  <si>
    <t>2. MOVILIZACIÓN CIUDADANA</t>
  </si>
  <si>
    <t>Estudio realizado</t>
  </si>
  <si>
    <t>Cumplimiento de requisitos mínimos de publicación</t>
  </si>
  <si>
    <t>3.FORTALECIMIENTO INSTITUCIONAL</t>
  </si>
  <si>
    <t>TOTAL METAS FISICAS</t>
  </si>
  <si>
    <r>
      <t xml:space="preserve">DETERMINACIÓN DEL PORCENTAJE PONDERADO DE AVANCE DEL PLAN </t>
    </r>
    <r>
      <rPr>
        <b/>
        <sz val="24"/>
        <rFont val="Calibri"/>
        <family val="2"/>
      </rPr>
      <t>∑</t>
    </r>
    <r>
      <rPr>
        <b/>
        <sz val="24"/>
        <rFont val="Arial"/>
        <family val="2"/>
      </rPr>
      <t xml:space="preserve">Fapi </t>
    </r>
  </si>
  <si>
    <t xml:space="preserve">Nota: - Excedentes Financieros corresponden a Compensacion por Explotacion de Carbon  - RCC / Recursos Libres de </t>
  </si>
  <si>
    <t xml:space="preserve">             Compromisos liberados por efectos de liquidacion obligaciones.</t>
  </si>
  <si>
    <t>1.1- FORMULACION Y/O AJUSTE DE POMCAS, IMPLEMENTACION EVALUACION Y SEGUIMIENTO CUENCAS PRIORIZADAS</t>
  </si>
  <si>
    <t>1.2- FORMULACION E IMPLEMENTACION DE PLANES DE MANEJO DE MICROCUENCAS DPTO. CESAR</t>
  </si>
  <si>
    <t>1.3- FORMULACION E IMPLEMENTACION DE PLANES DE MANEJO AMBIENTAL DE ACUIFEROS EN DPTO. DEL CESAR</t>
  </si>
  <si>
    <t>1.4- GESTION E IMPLEMENTACION DEL PORH DEL RIO CESAR</t>
  </si>
  <si>
    <t>1.5- CONTROL SEGUIMIENTO PSMVS y PUEAA APROBADOS E IMPLEMENTACION ACCIONES USOS EFICIENTE DESCONTAMINA</t>
  </si>
  <si>
    <t>1.6- ACTUALIZACION BASE DATO DE USUARIOS Y REGLAMENTACION DE CORRIENTES ENFOCADA A LA VARIABILIDAD DEL CLIMA</t>
  </si>
  <si>
    <t>1.7- CONTROL Y SEGUMIENTO AL PROGRAMA DE LA TASA RETRIBUTIVA EN LA JURISDICCION CORPOCESAR</t>
  </si>
  <si>
    <t>2.1- PROMOCION Y APOYO IMPLEMENTAC POLITICA NACIONAL CAMBIO CLIMATICO GESTION IMPLEMENT MEDIDAS MITIGACIO</t>
  </si>
  <si>
    <t>2.2- ESTUDIOS INVESTIGAC Y CONOCIMIENT IMPLEMENTAR ACCIONES MITIGACION APROPIAD ADAPTAC CAMBIO CLIMATICO</t>
  </si>
  <si>
    <t>3.1- IDENTIFICACION, FORMULAC E IMPLEMENTAC MEDIDAS INTEGRALES CONSERVACION Y RECUPERACION RECURSO SUELO</t>
  </si>
  <si>
    <t>4.2- DECLARACION AREAS PROTEGIDAS IMPLEMENTAC OTRAS ESTRATEG CONSERVAC BIODIVERSIDAD Y FORMULAC PLANES</t>
  </si>
  <si>
    <t>4.3- FORMULACION E IMPLEMENTAC ACCIONES PRIORITAR MANEJO ECOSIST ESTRATEG (PARAMOS, BOSQUES SECO, HUMEDA</t>
  </si>
  <si>
    <t>4.4- FORTALECIMIENTO, GESTION E IMPEMENTACION DE MEDIDAS PARA EL MANEJO DE LA FAUNA DPTO. DEL CESAR</t>
  </si>
  <si>
    <t>5.1- AJUSTE, DISEÑO, GESTION E IMPLEMENTACION DE LA POLITICA DE GESTION AMBIENTAL URBANO REGIONAL DPTO.CESAR</t>
  </si>
  <si>
    <t>5.2- GESTION PARA LA PROMOCION Y/O CONSTRUCCION DE INFRAESTRUCTURAS ECOLOGICAS URBANAS</t>
  </si>
  <si>
    <t>6.1- OPTIMIZACION INTEGRAL DE LOS PROCESOS OPERATIVOS DE TRAMITES AMBIENTALES OTORGADOS POR LA CAR</t>
  </si>
  <si>
    <t>6.3- FORTALECIMIENTO INTERINSTIT SOSTENIBL EJERCICIO AUTORIDAD AMBIENT REGIONAL(SEGUIMIENT,CONTROL Y VIGILAC)</t>
  </si>
  <si>
    <t>7.1- EVALUACION AJUSTES DETERMINAT PARA EL OT E IMPLEMENT SISTEMA ASESORIA, SEGUIMIENT, EVALUAC, Y CONTROL</t>
  </si>
  <si>
    <t>7.2- ESTUDIOS CONOCIMIENTO DEL RIESGOS AMBIENTAL TERRITORIO Y GESTION PARA LA REDUCCION Y APOYO DESASTRES</t>
  </si>
  <si>
    <t>8.1- REVISION Y/O AJUSTE E IMPLEMENTACION RED HIDROMETEOROLOGICA EN LA JURISDICCION DE CORPOCESAR</t>
  </si>
  <si>
    <t>8.2- DISEÑO, IMPLEMENTAC Y OPERACION DE LAS REDES DE MONITOREO DE LOS RECURSOS NATURALES  AREA DE LA CAR</t>
  </si>
  <si>
    <t>8.4- AJUSTE, ACTUALIZACION Y ADOPCION DEL PGAR-PLANEAR</t>
  </si>
  <si>
    <t>9.1- FORTALECIMIENTO Y OPTIMIZACION DEL PROGRAMA TRANSVERSAL DE EDUCACION AMBIENTAL DE LA CAR</t>
  </si>
  <si>
    <t>10.1- IMPLEMENTAC ESTRATEG MANEJO AMBIENTAL TERRITORIOS INDIGENAS SIERRA NEVADA SNSM Y SERRANIA DE PERIJA</t>
  </si>
  <si>
    <t>10.2- IMPLEMENTAC ESTRATEG MANEJO AMBIENTAL COMUNIDADES AFRODESCENDIENTES, OTRAS MINORIAS ETNICAS POBLA</t>
  </si>
  <si>
    <t>11.1- DISEÑO E IMPLEMENTAC POLITICAS EFECTIVAS GESTION DE INGRESOS SOSTENIBIL FINANCIERA COMPETENC MISIONALE</t>
  </si>
  <si>
    <t>11.2- ORGANIZACIÓN INTEGRAL DE LA INSTITUCIONALIDAD</t>
  </si>
  <si>
    <t>11.3- FORTALECIMIENTO INTERAINSTITUCIONAL DE LA ESTRUCTURA ORGANIZACIONAL REGIONAL DE LA CORPORACION</t>
  </si>
  <si>
    <t>11.4- FORTALECIMIENTO E IMPLEMENTACION DE LAS TIC´s</t>
  </si>
  <si>
    <t xml:space="preserve">1.1 </t>
  </si>
  <si>
    <t xml:space="preserve">1.2 </t>
  </si>
  <si>
    <t xml:space="preserve">1.3 </t>
  </si>
  <si>
    <t xml:space="preserve">1.4 </t>
  </si>
  <si>
    <t xml:space="preserve">1.5 </t>
  </si>
  <si>
    <t xml:space="preserve">1.6. </t>
  </si>
  <si>
    <t xml:space="preserve">1.7 </t>
  </si>
  <si>
    <t xml:space="preserve">2.1 </t>
  </si>
  <si>
    <t>2.2</t>
  </si>
  <si>
    <t xml:space="preserve">5.1 </t>
  </si>
  <si>
    <t xml:space="preserve">5.2 </t>
  </si>
  <si>
    <t>7.1</t>
  </si>
  <si>
    <t xml:space="preserve">7.2 </t>
  </si>
  <si>
    <t xml:space="preserve">Programa </t>
  </si>
  <si>
    <t>Ponderación</t>
  </si>
  <si>
    <t>Meta física</t>
  </si>
  <si>
    <t>Meta financiera</t>
  </si>
  <si>
    <t>Meta Física</t>
  </si>
  <si>
    <t>2. CAMBIO CLIMÁTICO</t>
  </si>
  <si>
    <t>3. SUELO</t>
  </si>
  <si>
    <t>4. BIODIVERSIDAD</t>
  </si>
  <si>
    <t>5. GESTIÓN AMBIENTAL URBANA</t>
  </si>
  <si>
    <t>6. TRÁMITES Y AUTORIZACIONES AMBIENTALES</t>
  </si>
  <si>
    <t>7. ORDENAMIENTO AMBIENTAL TERRITORIAL</t>
  </si>
  <si>
    <t>8.CONOCIMIENTO E INFORMACIÓN AMBIENTAL</t>
  </si>
  <si>
    <t>9. EDUCACIÓN AMBIENTAL</t>
  </si>
  <si>
    <t>10. MINORÍAS ETNICAS</t>
  </si>
  <si>
    <t>11.DESARROLLO INSTITUCIONA</t>
  </si>
  <si>
    <t>TOTAL</t>
  </si>
  <si>
    <r>
      <t>1.</t>
    </r>
    <r>
      <rPr>
        <sz val="14"/>
        <color rgb="FF000000"/>
        <rFont val="Franklin Gothic Book"/>
        <family val="2"/>
      </rPr>
      <t>AGUA</t>
    </r>
  </si>
  <si>
    <t>NA</t>
  </si>
  <si>
    <t>PROYECTO</t>
  </si>
  <si>
    <t>Meta fis 2016</t>
  </si>
  <si>
    <t>Meta fin 2016</t>
  </si>
  <si>
    <t xml:space="preserve">4.1 </t>
  </si>
  <si>
    <t xml:space="preserve">4.2 </t>
  </si>
  <si>
    <t>4.3</t>
  </si>
  <si>
    <t xml:space="preserve">4.4 </t>
  </si>
  <si>
    <t>5.2</t>
  </si>
  <si>
    <t>Meta fis 2017</t>
  </si>
  <si>
    <t>Meta fin 2017</t>
  </si>
  <si>
    <t xml:space="preserve">6.1 </t>
  </si>
  <si>
    <t>6.3</t>
  </si>
  <si>
    <t xml:space="preserve">6.2- IMPLEMENTACION DE UN SISTEMA DE ATENCION DE QUEJAS, CONTRAVENCIONES Y SANCIONES AMBIENTALES </t>
  </si>
  <si>
    <t>8.3- IMPLEMENTACION DEL SISTEMA DE INFORMACION PARA LA GESTION AMBIENTAL -SIPGA(SIAC-SIG)</t>
  </si>
  <si>
    <t>A-PAGO PASIVOS EXIGIBLES VIGENCIAS ANTERIORES CONV INTERADMON 2013 03 0098 04 DEPARTAMENTO DEL CESAR-CORPOCESAR</t>
  </si>
  <si>
    <t>B-PAGO PASIVOS EXIGIBLES VIGENCIAS ANTERIORES CONSORCIO CALENTURITAS 19-6-0138-0-2015</t>
  </si>
  <si>
    <t>C-PAGO PASIVOS EXIGIBLES VIGENCIAS ANTERIORES KGP CONSULTORIAS Y LOGISTICAS S.A.S 19-6-0286-0-2014</t>
  </si>
  <si>
    <t>D-PAGO PASIVOS EXIGIBLES VIGENCIAS ANTERIORES AUDINTERG S.A.S 19-6-0287-0-2014</t>
  </si>
  <si>
    <t xml:space="preserve">FONAM 3205-0900-2 CONSTRUCCION DE OBRA PARA EL CONTROL INUNDACION SOBRE LA MARGEN IZQUIERDA DEL RIO ARIGUANI </t>
  </si>
  <si>
    <t>FONAM-C-3202-0900-4 IMPLEMENTACION DE ACCIONES DE MANEJO SOSTENIBLE EN LAS ZONAS SECAS MIGUILLO VARAS BLANCAS</t>
  </si>
  <si>
    <t>FONAM-C-3202-0900-5 IMPLEMENTACION  DE ACCIONES PLAN DE MANEJO PARAMOS SUBPARAMOS ALTA MONTAÑA SERRANIA DEL PERIJA</t>
  </si>
  <si>
    <t>E-PAGO PASIVOS EXIGIBLES VIGENCIAS ANTERIORES FUNDACION UNIVERSIDAD DEL VALLE 19-7-0003-0-2015</t>
  </si>
  <si>
    <t xml:space="preserve">ANEXO No.5-2. INFORME DE EJECUCION PRESUPUESTAL DE GASTOS </t>
  </si>
  <si>
    <t xml:space="preserve">RECURSOS VIGENCIA: </t>
  </si>
  <si>
    <t>APROPIACION DEFINITIVA</t>
  </si>
  <si>
    <t>EJECUCION    (COMPROMISOS)</t>
  </si>
  <si>
    <t>EJECUCION    (PAGOS)</t>
  </si>
  <si>
    <t>Cuota de Auditaje Contaloria Nacional</t>
  </si>
  <si>
    <t>Fondo de Compensación Ambiental</t>
  </si>
  <si>
    <t xml:space="preserve">TRANSFERENCIAS PREVISION Y SEGURIDAD SOCIAL </t>
  </si>
  <si>
    <t>Mesadas Pensionales</t>
  </si>
  <si>
    <t>Bonos pensionales</t>
  </si>
  <si>
    <t xml:space="preserve">OTRAS </t>
  </si>
  <si>
    <r>
      <t xml:space="preserve">1  </t>
    </r>
    <r>
      <rPr>
        <b/>
        <sz val="8"/>
        <rFont val="Univers"/>
        <family val="2"/>
      </rPr>
      <t>En la columna ejecucion "Compromisos" se deben registrar los compromisos que quedaron con Registro Presupuestal</t>
    </r>
  </si>
  <si>
    <t>CORPORACIÓN AUTÓNOMA REGIONAL DEL CESAR</t>
  </si>
  <si>
    <t xml:space="preserve">FONAM-C-3202-0900-3 RECUPERACION AMBIENTAL CENAGOSO  DE ZAPATOSA, CORREGIMIENTO DE SALOA MUNICIPIO DE CHIMICHAGUA </t>
  </si>
  <si>
    <t xml:space="preserve">CORPORACIÓN AUTÓNOMA REGIONAL DEL CESAR - CORPOCESAR MATRIZ DE SEGUIMIENTO DEL PLAN DE ACCIÓN 2016 - 2019
AVANCE EN LAS METAS FÍSICAS Y FINANCIERAS DEL PLAN DE ACCIÓN </t>
  </si>
  <si>
    <t xml:space="preserve"> ANEXO 1.   MATRIZ DE  SEGUIMIENTO A LA GESTIÓN Y AVANCE EN LAS METAS FÍSICAS Y FINANCIERAS DEL PLAN DE ACCIÓN.</t>
  </si>
  <si>
    <t>RECURSOS VIGENCIA:</t>
  </si>
  <si>
    <t xml:space="preserve">ANEXO No. 5-1. INFORME DE EJECUCIÓN PRESUPUESTAL DE INGRESOS </t>
  </si>
  <si>
    <t>CORPORACIÓN AUTÓNOMA REGIONAL DEL CESAR  &gt;CORPOCESAR&lt;</t>
  </si>
  <si>
    <t>Funcionamiento CSF</t>
  </si>
  <si>
    <t>Funcionamiento SSF</t>
  </si>
  <si>
    <t>Inversión FONAM</t>
  </si>
  <si>
    <t>E Meta Física</t>
  </si>
  <si>
    <t>E Meta Financiera</t>
  </si>
  <si>
    <t>Eficiencia</t>
  </si>
  <si>
    <t>Convenios</t>
  </si>
  <si>
    <t xml:space="preserve">1.2 Coordinación y Desarrollo de portafolios de sistemas sostenibles de conservación - SSC- (conservación, restauración, manejo sostenible, agroforestales, reconversión productiva) en el departamento del Cesar
</t>
  </si>
  <si>
    <t>1.2.1 Coordinación, concienciación de actores entorno al proceso de visión de sistemas sostenibles de conservación -SSC-</t>
  </si>
  <si>
    <t>1.2.2 Diseño conjunto de un modelo y estrategias para la implementación de SSC</t>
  </si>
  <si>
    <t>1.2.3 Gestión sinérgica para la promoción y creación de capacidad técnica para la implementación del manejo SSC.</t>
  </si>
  <si>
    <t xml:space="preserve">1.2.4 Apoyo a la implementación,  seguimiento y evaluación de proyectos pilotos y/o estratégicos  de SSC. </t>
  </si>
  <si>
    <t>Grupos de actores conformados para el desarrollo del SSC</t>
  </si>
  <si>
    <t>Porcentaje de avance del modelo de SSC</t>
  </si>
  <si>
    <t xml:space="preserve">Grupos asistidos técnicamente </t>
  </si>
  <si>
    <t xml:space="preserve">Proyectos formulados y apoyados con seguimiento y evaluación. </t>
  </si>
  <si>
    <t xml:space="preserve"> 1. RESTAURACIÓN ECOLÓGICA VERIFICABLE Y SUSTENTABLE</t>
  </si>
  <si>
    <t>2. GESTIÓN INTEGRAL DEL RIESGO AMBIENTAL,  CLIMÁTICO, Y DEL RECURSO HÍDRICO.</t>
  </si>
  <si>
    <t>2.1  Implementación y evaluación de acciones del Plan Integral de Gestión de Cambio Climático -PIGCC- Territorial del Cesar</t>
  </si>
  <si>
    <t>2.1.1 Gestión e implementación de  Estrategias y/o Proyectos de mitigación y adaptación al cambio climático, en el marco de los planteamientos del -PIGCC- Territorial del Cesar</t>
  </si>
  <si>
    <t xml:space="preserve">2.1.2 Implementación del SIA de cambio climático dptal  y apoyo efectivo  al sistema  de Registro Nacional de Reducción de Emisiones de Gases de Efecto Invernadero - RENARE  </t>
  </si>
  <si>
    <t xml:space="preserve">2.2 Implementación de acciones para la operación de la EDANA en el área de jurisdicción de Corpocesar. </t>
  </si>
  <si>
    <t>2.2.1 Gestión para la implementación de la Metodología que permita al sector ambiente realizar una evaluación de daños y necesidades ambientales -EDANA en zonas continentales impactadas por desastres naturales, socionaturales y/o antrópicos</t>
  </si>
  <si>
    <t xml:space="preserve">2.2.2 Implementación PILOTO de EDANA en zona priorizada </t>
  </si>
  <si>
    <t xml:space="preserve">2.2.3 Diseño, Gestión e institucionalización operativa  de EDANA Corpocesar.  </t>
  </si>
  <si>
    <t xml:space="preserve">Avance del SIA -CC  y  apoyo a RENARE </t>
  </si>
  <si>
    <t>Agenda intersectorial del  NRCC Caribe articulada y apoyada.</t>
  </si>
  <si>
    <t>%</t>
  </si>
  <si>
    <t>Adopción de la Metodología EDANA</t>
  </si>
  <si>
    <t>Avance del piloto EDANA</t>
  </si>
  <si>
    <t>EDANA en operación</t>
  </si>
  <si>
    <t xml:space="preserve">2.3 Gestión de conocimiento e implementación de medidas para la  reducción del riesgo ambiental en áreas prioritarias del dpto. del Cesar. </t>
  </si>
  <si>
    <t>2.3.1 Gestión y ejecución de Acciones de conocimiento para la reducción del riesgo asociado al cambio climático, enmarcadas en la GRD. (Estudios de detalle)</t>
  </si>
  <si>
    <t xml:space="preserve">2.3.2 Gestión e implementación de Medidas estructurales y/o proyectos para la REDUCCION del riesgo </t>
  </si>
  <si>
    <t>2.4 Gestión integral del recurso hídrico y materialización de la ZOAT en el area de jurisdiccion de Corpocesar.</t>
  </si>
  <si>
    <t>2.4.1 Desarrollo de instrumentos de planificación y administración del recurso hídrico, y contribución a la ejecución de Plan Hídrico Nacional -PHN- fase III, en el marco de la PNGIRH.</t>
  </si>
  <si>
    <t>2.4.2 Gestión, formulación e  Implementación de PORH.</t>
  </si>
  <si>
    <t>2.4.3 Control, seguimiento y apoyo a implementación de  los PSMV y PUEAA aprobados por la Corporación e implementación de acciones para el uso eficiente y descontaminación del recurso hídrico en el dpto. del Cesar. (armonización con proyecto 4.1)</t>
  </si>
  <si>
    <t xml:space="preserve">2.4.5 Estructuración e implementación de una estrategia integral para la recuperación de ecosistemas en la cuenca del río Cesar (tipo APP). En armonía con el programa 5 y la actividad 2.4.2 </t>
  </si>
  <si>
    <t>2.4.6 Instalación de las denominadas "plataformas colaborativas" con el MADS,  para la articulación de inversiones y acciones para la recuperación de ecosistemas degradados en torno a cuencas hidrográficas.</t>
  </si>
  <si>
    <t>3. OCUPACIÓN TERRITORIAL INTEGRAL</t>
  </si>
  <si>
    <t xml:space="preserve">3.1  Fortalecimiento del proceso de Ordenamiento Territorial como estrategia  para promover el  desarrollo terrirorial sostenible, en el dpto del Cesar.   </t>
  </si>
  <si>
    <t>3.2 Asistencia técnica a todos los municipios de la jurisdicción en los procesos de revisión y ajuste de los POT, siguiendo guias del SINA</t>
  </si>
  <si>
    <t xml:space="preserve">3.1.1 Actualización de las determinantes ambientales para el Ordenamiento territorial (énfasis en cambio climático, GRD, suelo suburbano, EEP)  </t>
  </si>
  <si>
    <t xml:space="preserve">3.1.2 Socialización y divulgación de las DA para el OT (cartografía temática compartida)  </t>
  </si>
  <si>
    <t xml:space="preserve">3.1.3 Fortalecimiento operativo del proceso de evaluación (verificación  de componentes claves del diagnóstico territorial descrito en el DTS del proyecto de revisión y/o ajuste del POT).  </t>
  </si>
  <si>
    <t>3.1.4 Control, Seguimiento y evaluación de los asuntos ambientales  concertados en el proceso de revisión y/o ajustes de los POT, PBOT y EOT del Cesar</t>
  </si>
  <si>
    <t>3.2.1Capacitación o asistencia técnica a los ETM,  en todos los temas asociados al proceso de revisión de los POT (incluye perfil climático municipal y gestión del CC, GRD, desarrollo urbano sostenible, Expediente municipal del POT, UPR, planes parciales).</t>
  </si>
  <si>
    <t>3.2.2 Apoyo y orientación a demás actores del proceso de revisión y ajuste de los POT (CTP, concejales, gremios, IGAC).</t>
  </si>
  <si>
    <t>3.2.3 Apoyo a los municipios PDET en la Incorporación de la zonificación ambiental en la planeación del desarrollo territorial (POT y PDM)</t>
  </si>
  <si>
    <t xml:space="preserve">3.2.4 Apoyo al SIG municipal a través del suministro de cartografía temática producida en Corpocesar por ETM. </t>
  </si>
  <si>
    <t>3.3 Implementación de un sistema de relacionamiento  interinstitucional en el proceso de planeación del desarrollo y evaluación de los modelos de ocupación adoptados</t>
  </si>
  <si>
    <t xml:space="preserve">3.3.2 Evaluación de modelos de ocupación y valoración de SE arrojados por los procesos de OAT y satisfacción de demandas sociales (Vivienda, SSPD, movilidad, Catastro, etc.)  </t>
  </si>
  <si>
    <t>4.1 Gestión, coordinación,  e implementación de políticas locales de resiliencia y sostenibilidad ambiental urbana en el área de jurisdicción de Corpocesar.</t>
  </si>
  <si>
    <t>4.1.1 Optimización del proceso de construcción y reporte de ICAU/PGAU ((aire, movilidad, SSPD, CC, PGIR, PSMV, PUEAA, Etc)</t>
  </si>
  <si>
    <t xml:space="preserve">4.1.2 Participación en el proceso de ajuste de la Política de Gestión ambiental urbana y desarrollo de indicadores en conjunto con el MADS- DAASU-. </t>
  </si>
  <si>
    <t>4.1.3  Gestión para la Incorporación de la biodiversidad y servicios ecosistémicos en la planificación urbana a través del ordenamiento ambiental del territorio (GAU).</t>
  </si>
  <si>
    <t>4.2 Gestión y apoyo regional a  la implementación de la estrategia nacional de Economía  circular y  economía ambiental para la producción sostenible.</t>
  </si>
  <si>
    <t>4.2.1 Promoción del aprovechamiento y valorización de residuos sólidos en el marco de los PGIRS. (incluye Socialización de esquemas de posconsumo  y  campañas conjuntas con los sistemas en el marco  de educación para la gestión responsable de los residuos)</t>
  </si>
  <si>
    <t xml:space="preserve">4.2.2 Apoyo a la implementación de acciones para el desarrollo de la economía circular en el manejo de los residuos sólidos (proyectos pilotos) </t>
  </si>
  <si>
    <t>4.2.3 Participación en Mesas Regionales de Economía Circular en el marco de las Comisiones Regionales de Competitividad.</t>
  </si>
  <si>
    <t>4.2.4 Acompañamiento al proceso de actualización de los PGIRS, para garantizar inclusión de proyectos de aprovechamiento de residuos y seguimiento a la implementación</t>
  </si>
  <si>
    <t xml:space="preserve">4.2.5 Apoyo al desarrollo de  Proyectos pilotos de eliminación de plásticos de un solo uso. (hoteles, restaurantes y similares) </t>
  </si>
  <si>
    <t>4.2.6 Gestión para la implementación de proyectos pilotos de biocomercio y turismo rural en ecorregiones estratégicas.</t>
  </si>
  <si>
    <t xml:space="preserve">4.3 Apropiación de la Ciencia ambiental  y de la tecnología para promover la producción sostenible en el dpto. del Cesar.   </t>
  </si>
  <si>
    <t xml:space="preserve">4.3.1 Conocimiento de potencialidad,  promoción y apoyo a la implementación de proyectos de Energías  renovables </t>
  </si>
  <si>
    <t>4.3.2 Promoción de procesos de mitigación y adaptación al cambio climático en Sectores productivos (Minería, agropecuario y comercio)</t>
  </si>
  <si>
    <t>4.3.3 Valoración económica ambiental y cuantificación del capital natural en el PIB dptal.</t>
  </si>
  <si>
    <t>4.3.4 Participación en procesos intersectoriales de Salud Ambiental de los COTSA,  a través de las mesas técnicas conformadas.</t>
  </si>
  <si>
    <t xml:space="preserve">4.3.5 Apoyo a  la Implementación  la Política Integral de Salud Ambiental a nivel territorial, desde las competencias de las CAR. </t>
  </si>
  <si>
    <t xml:space="preserve">4.4 Gestión integral  del suelo  para la recuperación de este recurso natural  en el departamento del Cesar.  </t>
  </si>
  <si>
    <t>4.4.1 Implementación de las acciones planteadas en el  PAR  para mitigar los efectos de la desertificación y la sequía en armonía con el proyecto 1.1  (estrategia de reforestación, restauración, agricultura y ganadería sostenible, estufas ecológicas, monitoreo).</t>
  </si>
  <si>
    <t xml:space="preserve">4.4.2 Generación de espacios académicos para el conocimiento del recurso suelo (posibles alianzas con la academia) </t>
  </si>
  <si>
    <t xml:space="preserve">4.4.3 Actualizar e implementar el plan de gestión Integral de residuos peligrosos en el marco de la política RESPEL junto al  cumplimiento de la Directiva ministerial 2019 </t>
  </si>
  <si>
    <t>4.4.4 Mejoramento del proceso de validación de información del Registro de Generadores de RESPEL y del Inventario Nacional de PCB</t>
  </si>
  <si>
    <t>4.4.5 Capacitación y desarrollo de campañas a los diferentes actores sobre el manejo ambientalmente racional de RESPEL y fortalececimiento de  las actividades de IVC a generadores e instalaciones licenciadas</t>
  </si>
  <si>
    <t xml:space="preserve">4.5 Gestión integral del recurso aire, articulada a  la prioridad regional del MADS,  en áreas estratégicas del dpto del Cesar. </t>
  </si>
  <si>
    <t>4.5.3 Diseño e implementación de plan de prevención, control y reduccion de la contaminación del aire, en municipios con población igual o superior a 150.000 habitantes y zonas industriales o mineras de alto impacto. (armonizado a la PGAU).</t>
  </si>
  <si>
    <t>4.5.4 Control  y monitoreo de fuentes móviles y áreas fuentes en áreas estratégicas de la jurisdicción. (implementación de fuentes móviles de control)</t>
  </si>
  <si>
    <t>4.5.5 Identificación, control y seguimiento a fuentes fijas de emisión</t>
  </si>
  <si>
    <t xml:space="preserve">4.5.6 Gestión, comunicación y evaluación interinstitucional de la información de la CA.  </t>
  </si>
  <si>
    <t>4.5.7 Evaluación de las estaciones de monitoreo de CA  de la jurisdicción para verificar cumplimiento a la meta del PND 2018-2022 y/o rediseñar estrategias de prevención y control.</t>
  </si>
  <si>
    <t xml:space="preserve">Acciones de conocimiento del riesgo ejecutadas </t>
  </si>
  <si>
    <t>Medidas estructurales ejecutadas</t>
  </si>
  <si>
    <t xml:space="preserve">Fases de nuevos POMCAS adelantadas (4 fases) </t>
  </si>
  <si>
    <t>Acciones de POMCA  implementadas (componentes de la fase 4)</t>
  </si>
  <si>
    <t>POMCA con seguimiento, coordinación y evaluación/año</t>
  </si>
  <si>
    <t>Nuevas Fases de los PMA  de Microcuenca formulados.</t>
  </si>
  <si>
    <t xml:space="preserve">Acciones de PMA de  Microcuencas Implementadas/año </t>
  </si>
  <si>
    <t xml:space="preserve">Acciones de PMA de Acuíferos  Implementadas/año </t>
  </si>
  <si>
    <t xml:space="preserve">Otras acciones de planeación y gestión de  Acuíferos  Implementadas/año </t>
  </si>
  <si>
    <t>Nuevo PORH formulado (S/. Prioridad)</t>
  </si>
  <si>
    <t xml:space="preserve">Acciones de PORH implementadas/plan (R. Cesar, Calenturitas y Chiriaimo). </t>
  </si>
  <si>
    <t>No.</t>
  </si>
  <si>
    <t xml:space="preserve"> PSMV´s con seguimiento/año</t>
  </si>
  <si>
    <t>Ronda hídrica acotada/año</t>
  </si>
  <si>
    <t>Avance de la Estrategia integral estructurada e implementada</t>
  </si>
  <si>
    <t xml:space="preserve">Plataforma  colaborativa CAR-MADS, en operación </t>
  </si>
  <si>
    <t xml:space="preserve">Avance de Determinantes Ambientales revisadas, actualizadas y socializadas                                                                                                                                                              </t>
  </si>
  <si>
    <t xml:space="preserve">Diagnósticos relevantes del DTS de proyectos de ajustes verificados </t>
  </si>
  <si>
    <t>Actos administrativos del proceso, con seguimiento, control y evaluación</t>
  </si>
  <si>
    <t xml:space="preserve">ETM asitidos </t>
  </si>
  <si>
    <t>Actores asistidos</t>
  </si>
  <si>
    <t>Municipios PDET asistidos</t>
  </si>
  <si>
    <t xml:space="preserve">SIG Municipal con temática de OAT  apoyados </t>
  </si>
  <si>
    <t>Estrategia interinstitucional de OT implementada.</t>
  </si>
  <si>
    <t xml:space="preserve">Sistema de indicadores sociales asociados al OT, estructurado  </t>
  </si>
  <si>
    <t xml:space="preserve">Participación institucional a convocatorias del MADS-DAASU- </t>
  </si>
  <si>
    <t>Campañas educativas realizadas</t>
  </si>
  <si>
    <t>Proyectos pilotos apoyados</t>
  </si>
  <si>
    <t>Participación en CRC</t>
  </si>
  <si>
    <t>PGIRS apoyados y con seguimiento</t>
  </si>
  <si>
    <t>PGIRS evaluados</t>
  </si>
  <si>
    <t>Proyectos de energías renovables promovidos y/o  en desarrollo</t>
  </si>
  <si>
    <t>Lineamientos establecidos/ sector</t>
  </si>
  <si>
    <t>Avance de estudio</t>
  </si>
  <si>
    <t xml:space="preserve">Participación en Mesas técnicas </t>
  </si>
  <si>
    <t>Avance de la política territorial de Salud ambiental</t>
  </si>
  <si>
    <t>Acciones del PAR ejecutadas</t>
  </si>
  <si>
    <t xml:space="preserve">Espacios académicos realizados </t>
  </si>
  <si>
    <t>Plan RESPEL revisado y actualizado</t>
  </si>
  <si>
    <t xml:space="preserve">Nivel de Registro RESPEL </t>
  </si>
  <si>
    <t>Capacitación y/o campañas/año</t>
  </si>
  <si>
    <t xml:space="preserve">4.5.1 Territorialización de la Estrategia Nacional de Calidad del Aire (fortalecimiento del  proceso regional del SEVCA - Corpocesar)  </t>
  </si>
  <si>
    <t>4.5.2 Optimización y Fortalecimento del Sistema de Moniterio de Calidad de Aire del Cesar. (acreditación, dotación, técnicas y operación de la red, cobertura y sostenibiidad)</t>
  </si>
  <si>
    <t xml:space="preserve">Estrategia Nal implementada a nivel regional </t>
  </si>
  <si>
    <t xml:space="preserve">Avance de  optimización de la Red </t>
  </si>
  <si>
    <t xml:space="preserve">Plan de reducción y prevención en ejecución </t>
  </si>
  <si>
    <t>Cobertura de áreas fuentes monitoreadas</t>
  </si>
  <si>
    <t xml:space="preserve">FM en operación (equipo, RH y vehículo). </t>
  </si>
  <si>
    <t>Control y seguimiento</t>
  </si>
  <si>
    <t xml:space="preserve">SIA de Aire operando con efectividad </t>
  </si>
  <si>
    <t>Evaluación/año</t>
  </si>
  <si>
    <t>5.               PROTECCION DE LA BIODIVERSIDAD PARA sostenibilidad de servicios ecosistèmicos y  SUSTENTABILIDAD DEL DESARROLLO</t>
  </si>
  <si>
    <t xml:space="preserve">5.1 Gestión e implementación de estrategias para la recuperación y conservación de la flora y fauna en el Departamento del Cesar, en armonía con el proyecto 1.2 
</t>
  </si>
  <si>
    <t xml:space="preserve">5.1.1 Acciones para la implementación de Proyectos de PSA en áreas de interés en el marco del Programa Nacional de PSA. (meta nacional: 260.000 Ha PSA) </t>
  </si>
  <si>
    <t xml:space="preserve">5.1.2 Gestión de  Áreas bajo esquemas de Pagos por Servicios Ambientales (PSA) e incentivos a la conservación: fortalecimiento de capacidades, instrumentación jurídica, gestión y articulación institucional, evaluación y seguimiento, y sostenibilidad financiera. </t>
  </si>
  <si>
    <t>5.1.3 Implementación de estrategia enfocada a la bioeconomía para la sostenibilidad productiva en el uso de los recursos naturales (conservación de los ecosistemas estratégicos en armonía con el proyecto 1.1)</t>
  </si>
  <si>
    <t>5.1.4 Formulación e implementación del Plan Departamental de Negocios Verdes</t>
  </si>
  <si>
    <t xml:space="preserve">5.1.5 Implementación y/o fortalecimiento  de las ventanillas de negocios verdes y articulación con los incentivos  existentes. </t>
  </si>
  <si>
    <t xml:space="preserve">Acciones coordinadas  </t>
  </si>
  <si>
    <t>Áreas bajo esquemas de PSA e incentivos a la conservación</t>
  </si>
  <si>
    <t>PSA en sistemas productivos</t>
  </si>
  <si>
    <t>Lineamientos estratégicos sostenibles formulados y con seguimiento y evaluación</t>
  </si>
  <si>
    <t>Plan formulado e implementado</t>
  </si>
  <si>
    <t>Negocios verdes identificados y verificados (meta MADS: 1.865 negocios)</t>
  </si>
  <si>
    <t xml:space="preserve">Negocios verdes apoyados </t>
  </si>
  <si>
    <t>Ha</t>
  </si>
  <si>
    <t>5.2 Implementación de la estrategia de control integral en los núcleos de deforestación priorizados en el Cesar, (en coordinación institucional con el MADS).</t>
  </si>
  <si>
    <t>5.2.1 Apoyo al IDEAM en monitoreo y seguimiento a los agentes y causas de deforestación</t>
  </si>
  <si>
    <t>5.2.2 Formulación  conjunta con el MADS, de portafolio de proyectos en núcleos activos de deforestación, y gestión e implementación.</t>
  </si>
  <si>
    <t>5.2.3 Desarrollo de acciones de prevención y control  a la deforestación</t>
  </si>
  <si>
    <t xml:space="preserve">5.2.4 Ajuste e Implementación de acciones prioritarias  del POF del Cesar  (armonía con actividad 5.2.2 y 5.2.5) </t>
  </si>
  <si>
    <t>5.2.5 Establecer proyectos para uso y aprovechamiento forestal comunitarios del bosque que permitan su uso sostenible</t>
  </si>
  <si>
    <t>5.2.6. Promoción y fortalecimiento de espacios de participación como plataforma de  articulación para la promoción de la cultura forestal y reducción de la deforestación</t>
  </si>
  <si>
    <t xml:space="preserve">Participación requerida apoyada </t>
  </si>
  <si>
    <t>Portafolio de proyectos coordinado y formulado</t>
  </si>
  <si>
    <t>Participación requerida en la actualización del marco regulatorio asociado al manejo forestal sostenible</t>
  </si>
  <si>
    <t>Avance de Instrumentos de control (SUN-L, Libro de Operaciones) implementado/año</t>
  </si>
  <si>
    <t xml:space="preserve">Número de proyectos establecidos  </t>
  </si>
  <si>
    <t>Número de reuniones de articulación y armonización de las acciones para la gestión de los bosques</t>
  </si>
  <si>
    <t>Proyectos gestionados</t>
  </si>
  <si>
    <t xml:space="preserve">5.3 Fortalecimiento de gobernanza forestal en la jurisdicción de Corpocesar. </t>
  </si>
  <si>
    <t xml:space="preserve">5.3.1 Registrar con libro de operaciones el 100% de las  Empresas forestales en la jurisdicción </t>
  </si>
  <si>
    <t>5.3.2 Establecer un proyecto piloto sostenible para la trasformación de la materia prima del bosque, que contribuyan con el uso sostenible de productos maderables y no  maderables del bosque</t>
  </si>
  <si>
    <t>5.3.3 Promover y otorgar los Esquemas de Reconocimiento a la Legalidad a los usuarios del bosque y empresas forestales</t>
  </si>
  <si>
    <t>5.3.4 Realizar operativos de control al tráfico de flora.</t>
  </si>
  <si>
    <t>Avance del proceso</t>
  </si>
  <si>
    <t>Esquemas otorgados  de Reconocimiento a la Legalidad de usuarios del bosque y de empresas forestales.</t>
  </si>
  <si>
    <t>Operativos de control al tráfico de flora</t>
  </si>
  <si>
    <t xml:space="preserve">5.4 Gestión del SIRAP  y/o implementación de otras estrategias de conservación de la biodiversidad y formulación e implementación y apoyo de PM  de AP  en el dpto. del Cesar. </t>
  </si>
  <si>
    <t>5.4.1 Formulación e implementación del PM del DRMI del Complejo Cenagoso de Zapatosa (RAMSAR Zapatosa)</t>
  </si>
  <si>
    <t>5.4.2 Desarrollo de estudios y procesos para la declaratoria de nuevas APR y/o otras estrategias de la conservación de la biodiversidad.</t>
  </si>
  <si>
    <t>5.4.3 Gestión para la formulación e implementación de PM  de APR  y otras estrategias de conservación.</t>
  </si>
  <si>
    <t>5.4.4 Gestión, apoyo y articulación interinstitucional en el desarrollo de los sistemas de áreas protegidas (SINAP, SIRAP, SIDAP, SILAP)</t>
  </si>
  <si>
    <t>5.4.5 Gestión e implementación de acciones en el Bosque seco tropical</t>
  </si>
  <si>
    <t>5.4.6 Gestión e implementación de acciones en humedales</t>
  </si>
  <si>
    <t>Plan formulado (avance)</t>
  </si>
  <si>
    <t>Área declarada P</t>
  </si>
  <si>
    <t>Planes de manejo formulados</t>
  </si>
  <si>
    <t xml:space="preserve">Ha </t>
  </si>
  <si>
    <t>5.5 Fortalecimiento, gestión e implementación de medidas para el manejo de la fauna en el dpto. del Cesar</t>
  </si>
  <si>
    <t>5.5.1 Evaluación y  Optimización del proceso operativo del CAVRFFS</t>
  </si>
  <si>
    <t>5.5.2  Implementación de acciones de los planes de manejo de la fauna amenazada.</t>
  </si>
  <si>
    <t xml:space="preserve">5.5.3 Revisión, evaluación,  ajuste e implementación de acciones de PM  de especies invasoras (en armonía con objetivos del COTSA).  </t>
  </si>
  <si>
    <t>Opetividad optimizada</t>
  </si>
  <si>
    <t xml:space="preserve">6.1 Fortalecimento de la participación ciudadana en la Gestión ambiental,  con enfoque endógeno y/o cultural,   intergeneracional, y consensual para promover el desarrollo ECOsocial en el dpto del Cesar.  </t>
  </si>
  <si>
    <t xml:space="preserve">6.1.1 Gestión e Implementación de  medidas para el fortalecimiento de  la participación ciudadana en la gestión ambiental </t>
  </si>
  <si>
    <t xml:space="preserve">6.1.2 Implementación de acciones para incluir el enfoque étnico, de género e intergeneracional en los procesos de educación  ambiental. Asociado con el proyecto 6.2   </t>
  </si>
  <si>
    <t xml:space="preserve">6.1.3 Creación de  escenarios de diálogo entre los ciudadanos  las entidades para la prevención de conflictos socioambientales, en armonía con la actividad 6.1.1 y el proyecto 6.3  </t>
  </si>
  <si>
    <t xml:space="preserve">6.1.4 Diseño  e implementación de estrategias para el rescate y divulgación de los conocimientos tradicionales asociados al uso y manejo de la biodiversidad en el marco de la conmemoración del  Bicentenario "200 Años de Biodiversidad", en armonía con el MADS </t>
  </si>
  <si>
    <t>6.1.5 Fortalecimiento y apoyo a la participación de los jóvenes de ambiente en el marco de la Política Nacional de Educación Ambiental</t>
  </si>
  <si>
    <t>Número de procesos participativos implementados (las 4 act, siguientes/año)</t>
  </si>
  <si>
    <t xml:space="preserve">Número de procesos de educación ambiental con enfoque diferencial realizados     </t>
  </si>
  <si>
    <t xml:space="preserve">Número de acciones realizadas en el marco de la conmemoración del Bicentenario "200 años de biodiversidad"     </t>
  </si>
  <si>
    <t>Avance de Estrategia Bicentenario ejecutada</t>
  </si>
  <si>
    <t>Apoyo operativo de la red de jóvenes de ambiente del Cesar</t>
  </si>
  <si>
    <t>6.2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</si>
  <si>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6.2.1 Resignificación de los  PRAES y CIDEAS (Promoción de la incorporación de la dimensión ambiental en la educación formal (contenidos curriculares en PRAES) y apoyo a la implementación de PRAUS, con enfoque en cambio climático.</t>
  </si>
  <si>
    <t>6.2.2 Promoción del desarrollo de la dimensión ambiental en la educación no formal (PROCEDAS, empresas, investigación en tecnologías limpias).</t>
  </si>
  <si>
    <t xml:space="preserve">6.2.3 Apoyo al diseño, implementación y promoción de planes y acciones de educación ambiental, con enfoque en cambio climático, en asocio con el proyecto 2.1 </t>
  </si>
  <si>
    <t xml:space="preserve">Contenidos curriculares de PRAES fortalecidos e incorporados (avance plan) </t>
  </si>
  <si>
    <t>Miembros CIDEA y educadores ambientales formados</t>
  </si>
  <si>
    <t>Proyectos requeridos apoyados/año</t>
  </si>
  <si>
    <t>6.3 Planeación, gestión e Implementación de acciones  para el manejo de conflictos socioambientales  asociados a la productividad económica y/o uso de RN en áreas estratégicas del Cesar.</t>
  </si>
  <si>
    <t xml:space="preserve">6.3.1 Apoyo a la estructuración, implementación y evaluación de compromisos en negocios verdes con enfoque cultural y/o diferencial  (comunidad étnica, y  afrodescendiente). en armonía con la actividad 5.1.4 </t>
  </si>
  <si>
    <t xml:space="preserve">6.3.2 Implementación de Cátedra social de cambio climático y riesgo ambiental para la productividad con eco-educación (vía one-line pág. web de Corpocesar) </t>
  </si>
  <si>
    <t>6.3.3 Implementación de estrategia para disminución de conflictos por uso de la Ciénaga de Zapatosa</t>
  </si>
  <si>
    <t>Negocios verdes apoyados con enfoque diferencial.</t>
  </si>
  <si>
    <t>Cátedra implementada</t>
  </si>
  <si>
    <t>Avance de estrategia implementada y evaluada</t>
  </si>
  <si>
    <t xml:space="preserve">7.                                                                                                                                         PACTANDO EQUIDAD:  ANCESTRAL Y DIFERENCIAL </t>
  </si>
  <si>
    <t>7.1 Implementación de estrategias para el manejo ambiental en territorios indígenas de la Sierra Nevada de Santa Marta y Serranía de Perijá,   incorporando la cosmovisión de los pueblos indígenas  y  el enfoque diferencial en la restauración ecológica integral .</t>
  </si>
  <si>
    <t xml:space="preserve">7.1.2 Gestión, coordinación y evaluación al cumplimiento y materialización de acuerdos pactados mediante protocolización de consultas previas, en el marco de los POMCA adoptados, según responsabilidades de los consejos de cuencas. </t>
  </si>
  <si>
    <t xml:space="preserve">7.1.3 Identificación de  oportunidades y necesidades de gestión del cambio climático en territorios étnicos para la implementación de acciones de manejo conjuntas con enfoque diferencial.  </t>
  </si>
  <si>
    <t xml:space="preserve">7.1.4 Desarrollo de escenario de gobernanza con grupos étnicos para la gestión de estrategias de Prevención de conflictos socioambientales. </t>
  </si>
  <si>
    <t>7.1.5 Gestion, y apoyo y/o Construcción de sistemas de abastecimiento de agua,  de manejo integral de residuos y  de saneamiento básico (baterías sanitarias)  en asentamientos de comunidades  indígenas.</t>
  </si>
  <si>
    <t>7.1.6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t>
  </si>
  <si>
    <t>7.1.7 Apoyo para la determinación de línea base socioambiental  en asentamientos indígenas para fundamentar procesos geopolíticos en la Serranía del Perijá.</t>
  </si>
  <si>
    <t xml:space="preserve">Acciones priorizadas </t>
  </si>
  <si>
    <t xml:space="preserve">Avance del proceso de materialización de acuerdos/consejos de cuencas </t>
  </si>
  <si>
    <t xml:space="preserve">Estudios de identificación </t>
  </si>
  <si>
    <t>Encuentros realizados (SNSM; SP)</t>
  </si>
  <si>
    <t>Sistemas apoyados y/o construidos</t>
  </si>
  <si>
    <t xml:space="preserve">Estrategias implementadas </t>
  </si>
  <si>
    <t xml:space="preserve">LB apoyada </t>
  </si>
  <si>
    <t xml:space="preserve">7.2 Implementación de estrategias para el manejo ambiental en comunidades afrodescendientes,  otras minorías étnicas, y/o poblaciones victimas del conflicto armado en el dpto. del Cesar. </t>
  </si>
  <si>
    <t xml:space="preserve">7.2.1  Priorización de acciones (según capacidad y competencia)  para el apoyo conjunto con el MADS a  territorios colectivos y otras minorías vulnerables, en el marco del Pacto por los grupos étnicos  del PND 2018-2022. </t>
  </si>
  <si>
    <t xml:space="preserve">7.2.2  Implementación de proyectos  agroforestales como alternativa de sostenibilidad ambiental  para el óptimo aprovechamiento y/o uso del suelo, y que favorezcan las condiciones alimentarias de subsistencia de las comunidades afrocolombianas  </t>
  </si>
  <si>
    <t xml:space="preserve">7.2.3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 </t>
  </si>
  <si>
    <t>8. DESARROLLO INSTITUCIONAL SINÉRGICO</t>
  </si>
  <si>
    <t>8.1  Fortalecimiento  e implementación de medidas  Técnicas, económicas  y financieras  para la sostenibilidad  administrativa y financiera  de Corpocesar.</t>
  </si>
  <si>
    <t xml:space="preserve">8.1.1 Implementación y valoración cuantitativa  de estrategias eficaces en el Recaudo de las rentas propias de la entidad  (gestión de cobro persuasivo, coactivo y de saneamiento contable, Adecuada implementación de la reglamentación existente en materia de tasas ambientales; otros) </t>
  </si>
  <si>
    <t xml:space="preserve">8.1.2 Gestión y actualización efectiva de la base de datos de usuarios de la TUA enfocada a la reglamentación y/o ordenación de corrientes, teniendo en cuenta la variabilidad climática  (asocio con el programa 2)   </t>
  </si>
  <si>
    <t xml:space="preserve">8.1.3 Control y seguimiento a la gestión de la tasa retributiva para promover la eficacia y eficiencia de la reinversión, en armonía con Actividad  2.4.3 </t>
  </si>
  <si>
    <t xml:space="preserve">8.1.4 Sostenimiento técnico y adtvo  en la Implementación de las NIIF, IGPR, PCT, y otros instrumentos de apoyo  (cumplimiento tributario, contable, operativo, y   reportes de información correspondientes en los tiempos y bajo los parámetros establecidos. etc) </t>
  </si>
  <si>
    <t>8.1.5 Ejecución de las inversiones en preservación, restauración, uso sostenible y generación de conocimiento (art.  11 de la Ley 1955 de 2019 y los artículos 24 y 25 de la Ley 1930 de 2018) y Participación en los espacios de consulta pública de los proyectos de reglamentación de los instrumentos económicos, financieros y de mercado, liderados por el MADS.</t>
  </si>
  <si>
    <t>8.1.6  Diseño e implementación del Sistema de Gestión Ambiental SGA- NTC ISO 14001:2015 para la sede bioclimática de la entidad en Valledupar</t>
  </si>
  <si>
    <t xml:space="preserve">8.1.7 Gestión para la venta de  servicio de laboratorio ambiental de agua  (estrategia administrativa y de sostenibilidad financiera) en armonía con la actividad o subp 2.4.4   </t>
  </si>
  <si>
    <t>Estrategias implementadas  evaluadas</t>
  </si>
  <si>
    <t xml:space="preserve">Nuevas estrategias (tributo de carbono, tasas) implementadas/año </t>
  </si>
  <si>
    <t>Avance de Base de datos TUA actualizada</t>
  </si>
  <si>
    <t xml:space="preserve">Fuente TR controlada </t>
  </si>
  <si>
    <t xml:space="preserve">Capacidad operativa de apoyo </t>
  </si>
  <si>
    <t>Indice de ejecución RAE/GI</t>
  </si>
  <si>
    <t xml:space="preserve">Nivel de participación y aportes a consutas </t>
  </si>
  <si>
    <t>Sistema diseñado</t>
  </si>
  <si>
    <t>Sistema implementado</t>
  </si>
  <si>
    <t>Sistema evaluado y certificado</t>
  </si>
  <si>
    <t>Sistema en mantenimiento y mejoramiento continuo</t>
  </si>
  <si>
    <t xml:space="preserve">Avance de Nuevo servicio (venta implementada) </t>
  </si>
  <si>
    <t>8.2 Gestión e implementacion de acciones  para el aumento de la capacidad de desempeño  institucional integral de Corpocesar.</t>
  </si>
  <si>
    <t xml:space="preserve">8.2.2 Optimización integrada del sistema de atención al ciudadano (PQR´s, ventanilla única),  quejas y sanciones ambientales con el VITAL. (RH, tecnológicos, documental  y físicos). </t>
  </si>
  <si>
    <t xml:space="preserve">8.2.3 Fortalecimiento del Banco de Programas y Proyectos como soporte a la gestión de inversión ambiental de la entidad </t>
  </si>
  <si>
    <t>8.2.4 Concertación, gestión  e Implementación del programa de bienestar social e incentivos, y  de  formación y capacitación</t>
  </si>
  <si>
    <t>8.2.5 Optimización física de la  sede principal de Corpocesar y seccionales (infraestructura, Dotación, mantenimiento, protección de activos y bienes corporativos, etc. Según diagnóstico, PM y SIGC).</t>
  </si>
  <si>
    <t xml:space="preserve">8.2.6 Continuación de la optimización fisica y  operativa (TRD, TVD,  PINAR, SIC)  de la gestión archívistica y documental  (consulta virtual y física centro de documentación), según plan específico. </t>
  </si>
  <si>
    <t>8.2.7 Optimización de la estrategia de Compras públicas sostenibles</t>
  </si>
  <si>
    <t>Indice Sistema de calidad y MIPG optimizado</t>
  </si>
  <si>
    <t xml:space="preserve">Sistema de Control interno de gestión fortalecido (recursos  físicos, tecnológico y humano)/año </t>
  </si>
  <si>
    <t xml:space="preserve">Avance de la optimización del sistema </t>
  </si>
  <si>
    <t>BPI-CAR fortalecido</t>
  </si>
  <si>
    <t xml:space="preserve">Indice de Eficacia/programa </t>
  </si>
  <si>
    <t xml:space="preserve">Infraestructuras optimizadas y mantenidas/sedes propias </t>
  </si>
  <si>
    <t>Seccionales adecuadas   dotadas y mantenidas</t>
  </si>
  <si>
    <t xml:space="preserve">Activos y bienes protegidos </t>
  </si>
  <si>
    <t xml:space="preserve">Avance del sistema archivístico y documental.  </t>
  </si>
  <si>
    <t xml:space="preserve">Avance de la estrategia </t>
  </si>
  <si>
    <t>8.3 Fortalecimiento institucional sostenible del ejercicio de la autoridad ambiental regional  (seguimiento, control y vigilancia) y apoyo  integral de los procesos operativos de trámites ambientales otorgados por la Corporación</t>
  </si>
  <si>
    <t xml:space="preserve">8.3.1 Implementación de una estrategia de seguimiento documental a los compromisos adquiridos mediante informes impuestos en el acto administrativo </t>
  </si>
  <si>
    <t>8.3.2 Verificación en campo por alertas identificadas en los informes</t>
  </si>
  <si>
    <t>8.3.3 Verificación en campo a los permisos, autorizaciones o licencias que no han cumplido con la presentación de informes</t>
  </si>
  <si>
    <t xml:space="preserve">8.3.4 Optimización integral de los procesos operativos de trámites ambientales otorgados por la Corporación </t>
  </si>
  <si>
    <t xml:space="preserve">8.3.5 Dotación, mantenimiento y/o calibración de equipos receptores del Sistema de posicionamiento global - GPS, molinetes, Drone, sonómetros, cámaras fotográficas, software/licencias (ArcGis) otras dotaciones institucionales (según requisitos definidos en la NTC ISO 9001:2015) </t>
  </si>
  <si>
    <t>8.3.6  Implementación efectiva  del sistema VITAL-SILAM, SUIT para la optimización de los trámites ambientales.</t>
  </si>
  <si>
    <t>8.3.7 Actualización de la base de datos de los procesos sancionatorios</t>
  </si>
  <si>
    <t>Estrategia de seguimiento implementada/año</t>
  </si>
  <si>
    <t xml:space="preserve">Procesos óptimos </t>
  </si>
  <si>
    <t xml:space="preserve">Dotacion,mantenimiento y/o calibración   </t>
  </si>
  <si>
    <t xml:space="preserve">Sistema fortalecido (R. humano, y de soporte tecnológico) c/año  </t>
  </si>
  <si>
    <t>Base de datos actualizada</t>
  </si>
  <si>
    <t>9. COMUNICACIÓN AMBIENTAL INTELIGENTE</t>
  </si>
  <si>
    <t xml:space="preserve">9.1 Gestión de conocimiento e información ambiental para la promoción del desarrollo ambiental sostenible. </t>
  </si>
  <si>
    <t>9.1.1 Gestión e Implementación de un área  viable de la red hidrometeorológica en  jurisdicción de Corpocesar y comunicación de información ambiental arrojada. .</t>
  </si>
  <si>
    <t>9.1.2 Gestion para la  implementación y operación de instrumentos de monitoreo de los Recursos Naturales</t>
  </si>
  <si>
    <t xml:space="preserve">9.1.3 Fortalecimiento  del SIA regional </t>
  </si>
  <si>
    <t>9.1.4 Evaluación de la  Evolución dinámica del PGAR y los  impactos de la gestión ambiental sobre la sostenibilidad del desarrollo socio-económico y los Indicadores Mínimos de Gestión</t>
  </si>
  <si>
    <t>Avance de área (cobertura de  red )  viable TEFIA implementada</t>
  </si>
  <si>
    <t>SIA regional (SIPGA) alimentado con datos de la red Hidrometeorológica</t>
  </si>
  <si>
    <t>Monitoreo del recurso hídrico superficial y subterráneo</t>
  </si>
  <si>
    <t xml:space="preserve">Resultados  de la gestión de  monitoreo incorporados al SIA regional </t>
  </si>
  <si>
    <t xml:space="preserve">SIA regional  alimentado con datos de gestión ambiental regional </t>
  </si>
  <si>
    <t>Evaluación realizada</t>
  </si>
  <si>
    <t>9.2 Implementación de la estrategia  de Comunicación política de la gestión ambiental para la divulgación interinstitucional y  aprehensión ciudadana al sector ambiental</t>
  </si>
  <si>
    <t xml:space="preserve">9.2.1 Comunicación y cultura ciudadana para desincentivar el uso  de  productos plástico de un solo uso e icopor.  </t>
  </si>
  <si>
    <t xml:space="preserve">9.2.2 Consecución de reportes de la gestión a través de  ASOCARS y  entidades adscritas al sector. </t>
  </si>
  <si>
    <t xml:space="preserve">9.2.3 Uso inteligente de las redes sociales para la promoción de medidas de concienciación ambiental y comunicaciones de eventos y acciones  </t>
  </si>
  <si>
    <t xml:space="preserve">9.2.4 Planeación, gestión y optimización del  plan de medios (radio, TV, prensa, etc)  </t>
  </si>
  <si>
    <t xml:space="preserve">Campañas realizadas/año </t>
  </si>
  <si>
    <t xml:space="preserve">Eficacia en reportes requeridos </t>
  </si>
  <si>
    <t xml:space="preserve">Redes sociales institucionalizadas y  organizadas </t>
  </si>
  <si>
    <t xml:space="preserve">Plan en ejecución/año </t>
  </si>
  <si>
    <t xml:space="preserve">9.3 Fortalecimiento de las  TIC´s .según lineamientos de MINTICs y la política de gobierno digital, en Corpocesar. </t>
  </si>
  <si>
    <t xml:space="preserve">9.3.1 Ejecución del  plan de acción para la implementación efectiva de la estrategia de  gobierno digital </t>
  </si>
  <si>
    <t>9.3.2  Gestión para el cumplimiento del proceso de transparencia y acceso a la información (Ley 1712 de 2014)</t>
  </si>
  <si>
    <t xml:space="preserve">9.3.3  Soporte interno en tecnología y formación para el uso eficiente de  las TICs. </t>
  </si>
  <si>
    <t xml:space="preserve">9.3.4 Gestión para la adquisición hardware y sofware, licencias  (según necesidad ) e implementación óptima de software adquiridos  (ej. PCT, seguridad informática, almacén etc) , . </t>
  </si>
  <si>
    <t xml:space="preserve">Avance y sosteniblidad del  plan de acción Gobierno Digital. </t>
  </si>
  <si>
    <t>Eficacia del soporte</t>
  </si>
  <si>
    <t xml:space="preserve">Demanda atendida </t>
  </si>
  <si>
    <r>
      <t xml:space="preserve">(1)
PROGRAMAS - PROYECTOS  DEL PLAN 2020-2023
(inserte filas cuando sea necesario)
</t>
    </r>
    <r>
      <rPr>
        <b/>
        <sz val="10"/>
        <color indexed="10"/>
        <rFont val="Arial Narrow"/>
        <family val="2"/>
      </rPr>
      <t/>
    </r>
  </si>
  <si>
    <t>6. ECOEDUCACIÓN: ENDÓGENA Y TRANSVERSAL</t>
  </si>
  <si>
    <t xml:space="preserve">Reporte de Norma transmitido </t>
  </si>
  <si>
    <t>2.1.3 Fortalecimiento de la participación y gestión de Corpocesar, en el nodo Regional de Cambio Climático -NRCC- del Caribe</t>
  </si>
  <si>
    <t xml:space="preserve">2.3.3 Gestión,  implementación y evaluación de Medidas  no estructurales y/o proyectos para la REDUCCION del riesgo </t>
  </si>
  <si>
    <t>Medidas no estructurales ejecutadas</t>
  </si>
  <si>
    <t>Medidas no estructurales evaluadas</t>
  </si>
  <si>
    <t xml:space="preserve">no </t>
  </si>
  <si>
    <t xml:space="preserve">STAR apoyados (medida estructural y no estructural para disminuir la contaminación hídrica)/año </t>
  </si>
  <si>
    <t xml:space="preserve">2.4.4 Acotamiento de rondas hídricas e incorporación a las Determinantes ambientales (Cuerpos de agua priorizados: R. Guatapurí no 1). Armonización con el proyecto 3.1 </t>
  </si>
  <si>
    <t>4. PRODUCTIVIDAD SOSTENIBLE y BIODIVERCIUDAD : integrando lo SECTORIAL  y lo URBAno</t>
  </si>
  <si>
    <t xml:space="preserve">no de proyectos implementados </t>
  </si>
  <si>
    <t>8.2.1 Optimización del SIGC de la entidad en el marco del modelo integrado de planeación y gestión MIPG (revisión de la política de calidad y sus sistemas)   enfocada al desempeño óptimo de la entidad  - IEDI- (eficiencia comparativa) y control interno de gestión,  en armonia con la política y retos del PGAR).</t>
  </si>
  <si>
    <t>No. de estrategias y/o proyectos del PIGCC, implementados o promovidos</t>
  </si>
  <si>
    <t xml:space="preserve">1.1.1 Identificación y priorización de las zonas prioritarias para restaurar y recuperar en las 5 ERE del departamento </t>
  </si>
  <si>
    <t>1.1.3 Monitoreo, seguimiento y evaluaciòn de  las acciones de REI en implementaciòn</t>
  </si>
  <si>
    <t xml:space="preserve">1.1.4 Reporte, comunicación y divulgación de la evolución del proceso de REI. </t>
  </si>
  <si>
    <t xml:space="preserve">1.1. Gestión e implentación de acciones integrales para la restauración ecológica en el departamento del Cesar </t>
  </si>
  <si>
    <t xml:space="preserve">ERE con  zonas identificadas y priorizadas para restaurar y recuperar. </t>
  </si>
  <si>
    <t xml:space="preserve">Proyectos de restauración Ecologica Integral - REI- gestionados y en implementaciòn. </t>
  </si>
  <si>
    <t>Sistema de monitoreo y reporte implementado por proyecto.</t>
  </si>
  <si>
    <t>No registra meta para el periodo evaluado.</t>
  </si>
  <si>
    <t>(27)
PROGRAMA DE INVERSIÓN PUBLICA A LA QUE APORTA</t>
  </si>
  <si>
    <t>(28)
IMG AL QUE  APORTA</t>
  </si>
  <si>
    <t>(29)
ODS AL QUE LE APORTA</t>
  </si>
  <si>
    <t>3202 – Conservación de la biodiversidad y sus servicios ecosistémicos.</t>
  </si>
  <si>
    <t>3206 – Gestión del cambio climático para un desarrollo bajo en carbono y resiliente al clima.</t>
  </si>
  <si>
    <t>3203 – Gestión integral del recurso hídrico.</t>
  </si>
  <si>
    <t>3205 – Ordenamiento ambiental territorial.</t>
  </si>
  <si>
    <t>3201 – Fortalecimiento del desempeño ambiental de los sectores productivos.</t>
  </si>
  <si>
    <t>3204 – Gestión de la información y el conocimiento ambiental.</t>
  </si>
  <si>
    <t>3208 – Educación Ambiental.</t>
  </si>
  <si>
    <t>3299 – Fortalecimiento de la gestión y dirección del Sector Ambiente y Desarrollo Sostenible.</t>
  </si>
  <si>
    <t>15. Promover el uso sostenible de los ecosistemas terrestres, luchar contra la desertificación, detener e invertir la degradación de las tierras y frenar la pérdida de la diversidad biológica</t>
  </si>
  <si>
    <t>13. Adoptar medidas urgentes para combatir el cambio climático y sus efectos</t>
  </si>
  <si>
    <t>6. Garantizar la disponibilidad de agua y su gestión sostenible y el saneamiento para todos</t>
  </si>
  <si>
    <t>11. Lograr que las ciudades y los asentamientos humanos sean inclusivos, seguros, resilientes y sostenibles</t>
  </si>
  <si>
    <t>12. Garantizar modalidades de consumo y producción sostenibles</t>
  </si>
  <si>
    <t>TODOS</t>
  </si>
  <si>
    <t>16. Promover sociedades pacíficas e inclusivas para el desarrollo sostenible, facilitar el acceso a la justicia para todos y crear instituciones eficaces, responsables e inclusivas a todos los niveles</t>
  </si>
  <si>
    <t>15. Porcentaje de áreas de ecosistemas en restauración, rehabilitación y reforestación</t>
  </si>
  <si>
    <r>
      <rPr>
        <b/>
        <sz val="24"/>
        <rFont val="Arial"/>
        <family val="2"/>
      </rPr>
      <t xml:space="preserve">1. </t>
    </r>
    <r>
      <rPr>
        <sz val="24"/>
        <rFont val="Arial"/>
        <family val="2"/>
      </rPr>
      <t xml:space="preserve">Porcentaje de avance en la formulación y/o ajuste de los Planes de Ordenación y Manejo de Cuencas (POMCAS), Planes de Manejo de Acuíferos (PMA) y Planes de Manejo de Microcuencas (PMM)            </t>
    </r>
    <r>
      <rPr>
        <sz val="24"/>
        <rFont val="Arial"/>
        <family val="2"/>
      </rPr>
      <t xml:space="preserve">       </t>
    </r>
    <r>
      <rPr>
        <b/>
        <sz val="24"/>
        <rFont val="Arial"/>
        <family val="2"/>
      </rPr>
      <t xml:space="preserve">                      </t>
    </r>
    <r>
      <rPr>
        <sz val="24"/>
        <rFont val="Arial"/>
        <family val="2"/>
      </rPr>
      <t xml:space="preserve">                  </t>
    </r>
    <r>
      <rPr>
        <b/>
        <sz val="24"/>
        <rFont val="Arial"/>
        <family val="2"/>
      </rPr>
      <t xml:space="preserve">                                  </t>
    </r>
    <r>
      <rPr>
        <sz val="24"/>
        <rFont val="Arial"/>
        <family val="2"/>
      </rPr>
      <t xml:space="preserve">                                                                                                                                 </t>
    </r>
    <r>
      <rPr>
        <b/>
        <sz val="24"/>
        <rFont val="Arial"/>
        <family val="2"/>
      </rPr>
      <t xml:space="preserve">6. </t>
    </r>
    <r>
      <rPr>
        <sz val="24"/>
        <rFont val="Arial"/>
        <family val="2"/>
      </rPr>
      <t>Porcentaje de Planes de Ordenación y Manejo de Cuencas (POMCAS), Planes de Manejo de Acuíferos (PMA) y Planes de Manejo de Microcuencas (PMM) en ejecución</t>
    </r>
  </si>
  <si>
    <r>
      <rPr>
        <b/>
        <sz val="24"/>
        <rFont val="Arial"/>
        <family val="2"/>
      </rPr>
      <t>2.</t>
    </r>
    <r>
      <rPr>
        <sz val="24"/>
        <rFont val="Arial"/>
        <family val="2"/>
      </rPr>
      <t xml:space="preserve"> Porcentaje de cuerpos de agua con planes de ordenamiento del recurso hídrico (PORH) adoptados</t>
    </r>
  </si>
  <si>
    <r>
      <rPr>
        <b/>
        <sz val="24"/>
        <rFont val="Arial"/>
        <family val="2"/>
      </rPr>
      <t xml:space="preserve">3. </t>
    </r>
    <r>
      <rPr>
        <sz val="24"/>
        <rFont val="Arial"/>
        <family val="2"/>
      </rPr>
      <t>Porcentaje de Planes de Saneamiento y Manejo de Vertimientos (PSMV) con seguimiento</t>
    </r>
  </si>
  <si>
    <r>
      <rPr>
        <b/>
        <sz val="24"/>
        <rFont val="Arial"/>
        <family val="2"/>
      </rPr>
      <t xml:space="preserve">5. </t>
    </r>
    <r>
      <rPr>
        <sz val="24"/>
        <rFont val="Arial"/>
        <family val="2"/>
      </rPr>
      <t xml:space="preserve">Porcentaje de Programas de Uso Eficiente y Ahorro del Agua (PUEAA) con seguimiento          </t>
    </r>
  </si>
  <si>
    <t>7. Porcentaje de entes territoriales asesorados en la incorporación, planificación y ejecución de acciones relacionadas con cambio climático en el marco de los instrumentos de planificación territorial</t>
  </si>
  <si>
    <t>19. Porcentaje de ejecución de acciones en Gestión Ambiental Urbana</t>
  </si>
  <si>
    <t>17. Porcentaje de Planes de Gestión Integral de Residuos Sólidos (PGIRS) con seguimiento a metas de aprovechamiento</t>
  </si>
  <si>
    <t>8. Porcentaje de suelos degradados en recuperación o rehabilitación</t>
  </si>
  <si>
    <t>7. Porcentaje de entes territoriales asesorados en la incorporación, planificación y ejecución de acciones relacionadas con cambio climático en el marco de los instrumentos de planificación territorial                                                                    24. Porcentaje de municipios asesorados o asistidos en la inclusión del componente ambiental en los procesos de planificación y ordenamiento territorial, con énfasis en la incorporación de las determinantes ambientales para la revisión y ajuste de los POT</t>
  </si>
  <si>
    <t>7. Porcentaje de entes territoriales asesorados en la incorporación, planificación y ejecución de acciones relacionadas con cambio climático en el marco de los instrumentos de planificación territorial                                                                     24. Porcentaje de municipios asesorados o asistidos en la inclusión del componente ambiental en los procesos de planificación y ordenamiento territorial, con énfasis en la incorporación de las determinantes ambientales para la revisión y ajuste de los POT</t>
  </si>
  <si>
    <t>25. Porcentaje de redes y estaciones de monitoreo en operación</t>
  </si>
  <si>
    <t>15. Porcentaje de áreas de ecosistemas en restauración, rehabilitación y reforestación             20. Implementación del Programa Regional de Negocios Verdes por la autoridad ambiental</t>
  </si>
  <si>
    <t>11. Porcentaje de avance en la formulación del Plan de Ordenación Forestal</t>
  </si>
  <si>
    <t xml:space="preserve">13. Porcentaje de especies amenazadas con medidas de conservación y manejo en ejecución
14. Porcentaje de especies invasoras con medidas de prevención, control y manejo en ejecución
</t>
  </si>
  <si>
    <t xml:space="preserve">9. Porcentaje de la superficie de áreas protegidas regionales declaradas, homologadas o recategorizadas, inscritas en el RUNAP
10. Porcentaje de páramos delimitados por el MADS, con zonificación y régimen de usos adoptados por la CAR                                        12. Porcentaje de áreas protegidas con planes de manejo en ejecución        
</t>
  </si>
  <si>
    <t>27. Ejecución de Acciones en Educación Ambiental</t>
  </si>
  <si>
    <t>18. Porcentaje de sectores con acompañamiento para la reconversión hacia sistemas sostenibles de producción</t>
  </si>
  <si>
    <t xml:space="preserve">21. Tiempo promedio de trámite para la resolución de autorizaciones ambientales otorgadas por la corporación
22. Porcentaje de autorizaciones ambientales con seguimiento
23. Porcentaje de Procesos Sancionatorios Resueltos
</t>
  </si>
  <si>
    <t xml:space="preserve">25.Porcentaje de redes y estaciones de monitoreo en operación
26.Porcentaje de actualización y reporte de la información en el SIAC
</t>
  </si>
  <si>
    <t xml:space="preserve">META FINANCIERA PLAN DE ACCION </t>
  </si>
  <si>
    <t>Porcentaje</t>
  </si>
  <si>
    <t>Acciones de identificación, caracterización y/o capacitación</t>
  </si>
  <si>
    <t>Dotación, operación y posterior acreditación del laboratorio de aguas</t>
  </si>
  <si>
    <t>CORPORACIÓN AUTONOMA REGIONAL DEL CESAR  "CORPOCESAR"</t>
  </si>
  <si>
    <t>Política pública de GAU socializada e incorporada a las DA</t>
  </si>
  <si>
    <t xml:space="preserve">3.3.1 Gestión para la creación de una estrategia de relacionamiento interinstitucional de OT subregional e interregional (Área Metropolitana, Gobernación, RAP, IGAC, CAR vecinas, CEI-COT, MVCT, MADR, cabildos). </t>
  </si>
  <si>
    <t>7.1.1 Implemetación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t>
  </si>
  <si>
    <t>Acciones priorizadas y/o implementadas</t>
  </si>
  <si>
    <t>(14)
AVANCE DE LOS RECURSOS OBLIGADOS
$</t>
  </si>
  <si>
    <t>(15)
PORCENTAJE DE AVANCE DE LOS RECURSOS OBLIGADOS
((14/12)*100)</t>
  </si>
  <si>
    <t>(16)
RESERVA PRESUPUESTAL
$
(12-14)</t>
  </si>
  <si>
    <t>(17)                                         META FINANCIERA   PERIODO DEL PLAN            
($)</t>
  </si>
  <si>
    <t xml:space="preserve">(18)
ACUMULADO DE LA META
FINANCIERA
$
</t>
  </si>
  <si>
    <t xml:space="preserve">(19)
PORCENTAJE DE  AVANCE FINANCIERO ACUMULADO %
((15/14)*100)
</t>
  </si>
  <si>
    <t>(20)
OBSERVACIONES</t>
  </si>
  <si>
    <t>AVANCE FISICO DEL PLAN 2021</t>
  </si>
  <si>
    <t>AVANCE FINANCIERO DEL PLAN 2021</t>
  </si>
  <si>
    <t>1.1.2 Formulación e implementación de proyectos de restauración Ecològica Integral - REI-en alianzas con actores claves. (metodologia SER)</t>
  </si>
  <si>
    <t>(11) META FINANCIERA ANUAL  ($)</t>
  </si>
  <si>
    <t xml:space="preserve">VIGENCIA EVALUADA (AÑO): 2021 acumulado 2020-2023   PERIODO EVALUADO (I SEMESTRE): _(2021) </t>
  </si>
  <si>
    <t xml:space="preserve"> El proceso de socializacion a cada unos de los municipios  se realizara en el segundo semestre de 2021.</t>
  </si>
  <si>
    <t xml:space="preserve">Esta actividad se desarrollara en el segundo semestre de 2021 priorizando aquellos municipios que por sus caracteristicas identificadas como relevantes en el ordenamiento territorial se hace necesario verificar en campo con el acompañamiento de los municipios de Valledupar, Gamarra entre otros </t>
  </si>
  <si>
    <t xml:space="preserve">Conforme a las solicitudes recibidas de los entes municipales se ha suministrado toda la informacion referente a las determinantes ambientales incluyendo su cartografia. Durante este primer semestre se atendieron solicitudes de los municipios de Valledupar y Chiriguana </t>
  </si>
  <si>
    <t>Con base en el resultado del informe de gestion anual de la vigencia 2020 se avanza en el diligenciamiento de los indicadores del PGAR para evaluar el nivel de cumplimiento de este instrumento</t>
  </si>
  <si>
    <t>Esta estrategia sera implementada en el segundo semestre de 2021</t>
  </si>
  <si>
    <t>Gobierno de datos en el proceso de facturación de tasas y servicios ambientales. Matriz de riesgos de seguridad de la información. Matriz de riesgos del proceso actualizada. Se está en proceso de actualización del PETI.</t>
  </si>
  <si>
    <t>Publicación del 100% de la información producida por la entidad según lo establecido por la Ley de Transparencia y Acceso a la Información. Se tiene pendiente la contratación del hosting o alojamiento web para publicar el portal web de CORPOCESAR en Internet.</t>
  </si>
  <si>
    <t>Atención de incidentes y solicitudes de servicios dirigidas al área de Sistemas y TICs.</t>
  </si>
  <si>
    <t>Renovación de contratos de mantenimiento y soporte técnicos de PCT y SIAN. Los correos electrónicos de Microsoft se autorizaron para todos los funcionarios y se encuentra en proceso con Movistar. Se adquiere el servicio de Gestión de Seguridad de la Información con Movistar que lo componen un Firewall y 80 licencias de antivirus Sophos. Se aumentó el ancho de banda del servicio de internet dedicado de Movistar y Dialnet. Se habilitaron 6 Access Point en la sede principal para proporcionar wifi en Administrativa y FInanciera, Planeación y Recursos Hídricos, Subdirección Ambiental y el área de Jurídica que cubre las oficinas cercanas y la Dirección General. Falta el hosting de la página web y renovación del contrato de la aplicación SGP CAR (Software para las declaraciones de la sobretasa ambiental).</t>
  </si>
  <si>
    <t>Las TRD estan actualizadas, el PINAR y SIC estan aprobados e implementados, faltan las TVD.</t>
  </si>
  <si>
    <t>Se encuentra en etapa precontractual.</t>
  </si>
  <si>
    <t>Se participo en todas las mesas de trabajo convocadas por ASOCAR y Ministerio de Medio Ambiente, se han enviado los reportes de IEDI de la vigencia 2020</t>
  </si>
  <si>
    <r>
      <t xml:space="preserve">En la Base de Datos se encuentran registros de </t>
    </r>
    <r>
      <rPr>
        <b/>
        <sz val="24"/>
        <color theme="1"/>
        <rFont val="Arial"/>
        <family val="2"/>
      </rPr>
      <t>1.099</t>
    </r>
    <r>
      <rPr>
        <sz val="24"/>
        <color theme="1"/>
        <rFont val="Arial"/>
        <family val="2"/>
      </rPr>
      <t xml:space="preserve"> procesos en las siguientes etapas: </t>
    </r>
    <r>
      <rPr>
        <b/>
        <sz val="24"/>
        <color theme="1"/>
        <rFont val="Arial"/>
        <family val="2"/>
      </rPr>
      <t>Inicio</t>
    </r>
    <r>
      <rPr>
        <sz val="24"/>
        <color theme="1"/>
        <rFont val="Arial"/>
        <family val="2"/>
      </rPr>
      <t xml:space="preserve"> 789, </t>
    </r>
    <r>
      <rPr>
        <b/>
        <sz val="24"/>
        <color theme="1"/>
        <rFont val="Arial"/>
        <family val="2"/>
      </rPr>
      <t xml:space="preserve">Abre a prueba </t>
    </r>
    <r>
      <rPr>
        <sz val="24"/>
        <color theme="1"/>
        <rFont val="Arial"/>
        <family val="2"/>
      </rPr>
      <t xml:space="preserve">74, </t>
    </r>
    <r>
      <rPr>
        <b/>
        <sz val="24"/>
        <color theme="1"/>
        <rFont val="Arial"/>
        <family val="2"/>
      </rPr>
      <t xml:space="preserve">Traslado por alegar </t>
    </r>
    <r>
      <rPr>
        <sz val="24"/>
        <color theme="1"/>
        <rFont val="Arial"/>
        <family val="2"/>
      </rPr>
      <t>80,</t>
    </r>
    <r>
      <rPr>
        <b/>
        <sz val="24"/>
        <color theme="1"/>
        <rFont val="Arial"/>
        <family val="2"/>
      </rPr>
      <t xml:space="preserve"> Mandamientos de pago</t>
    </r>
    <r>
      <rPr>
        <sz val="24"/>
        <color theme="1"/>
        <rFont val="Arial"/>
        <family val="2"/>
      </rPr>
      <t xml:space="preserve"> 97,</t>
    </r>
    <r>
      <rPr>
        <b/>
        <sz val="24"/>
        <color theme="1"/>
        <rFont val="Arial"/>
        <family val="2"/>
      </rPr>
      <t xml:space="preserve"> Multas</t>
    </r>
    <r>
      <rPr>
        <sz val="24"/>
        <color theme="1"/>
        <rFont val="Arial"/>
        <family val="2"/>
      </rPr>
      <t xml:space="preserve"> 7, </t>
    </r>
    <r>
      <rPr>
        <b/>
        <sz val="24"/>
        <color theme="1"/>
        <rFont val="Arial"/>
        <family val="2"/>
      </rPr>
      <t>Alegatos</t>
    </r>
    <r>
      <rPr>
        <sz val="24"/>
        <color theme="1"/>
        <rFont val="Arial"/>
        <family val="2"/>
      </rPr>
      <t xml:space="preserve"> 52 .</t>
    </r>
  </si>
  <si>
    <t>Se acopia información de las acciones que se vienen desarrollando en el proceso de la ejecución de los programas y proyectos que quedaron establecidos en la fase 4</t>
  </si>
  <si>
    <t>Seguimientos a los PUEAAs aprobados y que no están cursando trámites de actualización o renovación</t>
  </si>
  <si>
    <t>Esta participación se da en la media en que se tengan los requerimientos de parte del MADS. Se enviará comunicación al MADS para solicitar información sobre probables eventos o reuniones encaminados al ajuste de la política de gestión ambiental urbana</t>
  </si>
  <si>
    <t>Desde la Ventanilla de Negocios Verdes de CORPOCESAR, se brindó apoyo a los proyectos piloto en la formulación de los impactos ambientales positivos, a través de la oferta de bienes y servicios, mediante la gestión y aprovechamiento de los residuos sólidos, para obtener la Certificación de Negocio Verde.</t>
  </si>
  <si>
    <t>Participación de la Mesa Regional de Economía Circular, en el desarrrollo de la Socialización de la Estrategia Nacional de Economía Circular, para ventanillas Regionales de Negocios Verdes, el 17 de Junio de 2021.</t>
  </si>
  <si>
    <t>Se han revisado el 100% de los PGIRS que han se presentado a CORPOCESAR para su respectiva evaluación, Curumaní, La Paz,  La Jagua de Ibirico, Codazzi, Tamalameque y Bosconia. Es de aclarar que CORPOCESAR no evalúa estos programas, sino que hace parte de un comité evaluador.</t>
  </si>
  <si>
    <t>Se radico ante IDEAM solicitud de visita de seguimiento a la acreditación del laboratorio en la matriz aire y agua.  Se han realizado gestiones ante la alcaldía de Valledupar para obtener el permiso de instalación del MetPole urbano frente al hotel sicarare en la zona centro de la ciudad. Se instalaron equipos nuevos de calidad de aire uno en la estación ZM20 Costa hermosa parámetro PM10 (Wilbur) y el segundo en ZM13 El Hatillo parámetro PM2.5 (Wilbur)</t>
  </si>
  <si>
    <t>Mensualmente se carga la información actualizada y analizada en el SISAIRE, generada por el sistema de Vigilancia de Calidad del Aire del departamento del Cesar, con el propósito de garantizar la disponibilidad y la calidad de la información ambiental y su consulta por los usuarios del sistema. Actualmente la información está cargada hasta el mes de mayo de 2021.</t>
  </si>
  <si>
    <t>Constantemente se realiza verificación de los equipos de monitoreo para garantizar que las mediciones se realicen de acuerdo al protocolo de monitoreo de calidad de aire Res. 2154 de 2010, con el objetivo que sean representativas y determinantes para implementar los planes de prevención y control de la contaminación del aire, las actividades operativas realizadas corresponden a calibraciones, verificación de flujos, mantenimientos periódicos de las 16 estaciones del SVCA, de acuerdo a los planes de monitoreo.</t>
  </si>
  <si>
    <t>Apoyo a la formulación de un esquema de PSA para la cuenca del Rio Garupal Diluvio y en el Rio Manaure. (Estrategia Colombiana de Desarrollo Bajo en Carbono)</t>
  </si>
  <si>
    <t>Se tiene el borrador de la formulación del Plan departamental integral de negocios verdes para revisión y aprobación</t>
  </si>
  <si>
    <t xml:space="preserve">Verificaciones de los 35 Negocios Verdes identificados.
Acompañamiento a la verificación de los Negocios Verdes seleccionados para el Ministerio de Ambiente.
</t>
  </si>
  <si>
    <t>Se han recibido capacitaciones por parte del MADS para la implementación de este instrumento</t>
  </si>
  <si>
    <t>En el marco de la Comisión Conjunta CORPOCESAR Y CORPAMAG, y el memorando de entendimiento suscrito entre CORPOCESAR, CORPAMAG Y FUNDACION NATURA proyecto GEF Magdalena - Cauca, se desarrollaron acciones orientadas a la realización de la fase de preparación, de aprestamiento en su totalidad y se avanzó en la fase de formulación del citado PM. Se realizaron 10 reuniones virtuales con alcaldías, AUNAP, gobernacion, contactos locales y reuniones internas, en el marco de dicho proceso.</t>
  </si>
  <si>
    <t>Se está formulando el plan de manejo ambiental del humedal de la ciénaga del Cristo en Tamalameque Cesar</t>
  </si>
  <si>
    <t>Procesos participativos municipios a través del Comités Técnicos Interinstitucionales de Educación Ambiental Municipal CIDEAM: Rio de Oro, La Paz, San Martin, Tamalameque; Agustín Codazzi, Chimichagua, San Alberto, La Jagua de Ibirico.</t>
  </si>
  <si>
    <t>Reuniones de trabajo con la UNAD-UPC-CORPOCESAR-SIRAP CARIBE, para concertación acciones de investigación socio ambiental áreas protegidas.</t>
  </si>
  <si>
    <t>Talleres, jornadas educativas asincrónicas y foros sobre conceptualización, contextualización y proyección fases PRAES proyección, Profundización y exploración. Foro departamental PRAE y REDEPRAE.</t>
  </si>
  <si>
    <t>Reuniones CIDEAM: Rio de Oro, La Paz, San Martin, Tamalameque; Agustín Codazzi, Chimichagua, San Alberto y La Jagua de Ibirico (2 mesas de trabajo construcción PEAM) curso de asesoría actores CIDEAM para construcción política publica municipal de educación ambiental. primer foro actores CIDEAM.</t>
  </si>
  <si>
    <t>Actores CIDEAM: Rio de Oro, La Paz, San Martin, Tamalameque; Agustín Codazzi, Chimichagua, San Alberto y La Jagua de Ibirico (2 mesas de trabajo construcción PEAM) actores CIDEAM  en proceso de formación. primer foro actores CIDEAM.</t>
  </si>
  <si>
    <t>Reuniones CIDEAM Chimichagua y Tamalameque enfoque cultura del agua y manejo de residuos solidos, reuniones PM DRMI CCZ.</t>
  </si>
  <si>
    <t xml:space="preserve">Se proyecta la realización de dos talleres de reflexión intercultural como escenario de gobernanza ambiental territorial en territorio del pueblo Kankuamo, esto en el marco de  un convenio que debe suscribirse con el resguardo Kankuamo, para el cual se entregaron los estudios previos a la SGAGA y a la Dirección General, sin que a la fecha se haya formalizado dicho convenio, en el cual se incluye la realización de dos (2) encuentros con las autoridades y mayores del pueblo kankuamo para la implementación entre otras de esta actividad en el resguardo Kankuamo, lo cual se hará mediante la conformación y operación de una mesa de gobernanza ambiental (inicialmente autoridad indígena y autoridad ambiental) que tendrá su propio reglamento operativo con miras a ejercer acciones conjuntas de seguimiento al estado ambiental del territorio. La firma de este convenio es determinante ya que la conformación e instalación de la mesa demanda ciertos recursos de logística para las comunidades que se convoquen.                      </t>
  </si>
  <si>
    <t>Se tiene proyectada la suscripción de un convenio con el resguardo Iroka para realizar diagnóstico para la identificación, diseño y costeo de sistemas de abastecimiento de agua en comunidades del pueblo Yukpa como base para gestionar recursos para su implementación. Con este objeto se ofició nuevamente al resguardo IROKA del pueblo Yukpa los días 3 y 23 de junio de 2021, para realizar reunión con sus autoridades tradicionales para dialogar sobre la posibilidad de concertar la ejecución de las actividades 7,1,5 y 7,1,7 del PAI 2020-2023, en el territorio de este pueblo, sin que se haya recibido respuesta a la fecha. Se ha insistido en el relacionamiento con este resguardo debido a que administrativamente es el mejor conformado y presenta experiencia en la ejecución de proyectos con otras entidades y a través de este puede llegarse a la gestión concertada de proyectos con las autoridades de los otros resguardos del pueblo Yukpa.</t>
  </si>
  <si>
    <t>Se proyectó la solicitud de visita ante el IDEAM para la recertificación de los parámetros de calidad de aire y agua acreditados mediante la Resolución 1415 del 26 de noviembre de 2019. Se está a la espera del concepto jurídico para viabilizar la adición al contrato de consultoría con K2 el servicio de calibración de equipos de medición de agua, para que se solicite la acreditación de los nuevos parámetros y así ampliar la oferta de servicios. Se adelantó mesa de trabajo con la Sub. de Planeación, Sub. de Gestión Ambiental, Oficina de Control Interno de Proceso y Calidad, para evaluar las estrategias y procedimientos para realizar el cobro de los servicios que prestara el laboratorio a los clientes internos y externos. (La Sub. de Planeación en cabeza de la Doctora Adriana García Arévalo y del Jefe de la oficina de control interno de proceso el Dr. Gustavo Amariz se comprometieron a elevar la consulta ante el comité directivo para diseñar y proponer las estrategias respectivas que permitan ofrecer, cobrar y canalizar los recursos de los servicios). El 13 de mayo de 2021, a través de correo electrónico se solicitó estado de avance del compromiso, estamos a la espera de la respuesta.</t>
  </si>
  <si>
    <t>Mediante acta de reunión del 01 de marzo de 2021, se realizó socialización de los procedimientos de la Coordinación para la Gestión del Seguimiento Ambiental; se generaron las estrategias para el desarrollo de las actividades de seguimiento y control ambiental y se determinaron los criterios para la escogencia de proyectos objeto de seguimiento y control ambiental para la vigencia 2021.</t>
  </si>
  <si>
    <t>Se han realizado los seguimientos conforme a los criterios técnicos y jurídicos establecidos en la estrategia</t>
  </si>
  <si>
    <t>Se programaron 5 salidas de campo encaminadas al monitoreo de la oferta del recurso hídrico superficial, habiéndose solicitado la primera de ellas, para ser desarrollada entre el 27 de abril y el 03 de mayo de 2021, no siendo aprobada la misma por parte de la directiva de la entidad. Se desconoce la razón por la cual esta circunstancia ocurrió, y se espera poder desarrollar las demás jornadas para así dar cumplimiento a lo propuesto (superando la meta propuesta) y dar continuidad al accionar que se ha tenido ininterrumpidamente desde 2016, habiéndose programado las fechas 1 a 7 de julio, 24 a 30 de agosto, 21 a 27 de septiembre y 14 a 20 de diciembre de 2021, para dar cobertura al menos en 40 corrientes superficiales de la jurisdicción de la entidad. La comisión del 01 al 07 de julio de 2021 (programada antes de 30 de junio para ser ejecutada en el inicio de Julio,) sí se pudo desarrollar, abarcando las corrientes Badillo, Ariguaní, Manaure, Chiriaimo, Magiriaimo, Sicarare, Maracas, Sororia, San Alberto, Torcoroma, Río de Oro, Buturama, Guaduas, Singararé, Honda y San Pedro</t>
  </si>
  <si>
    <t>En la página web de la entidad se encuentra alimentada la información recolectada en desarrollo del proyecto, para que pueda ser consultada por la comunidad en general, en la dirección https://www.corpocesar.gov.co/monitoreo-de-la-oferta-del-recurso-hidrico.html. Así mismo, se ha publicado información derivada de los estudios que sobre POMCAS, Planes de Manejo de Acuíferos, riesgos naturales, conservación de recursos naturales renovables, información sobre conceptos de variabilidad climática y cambio climático, que dan cuenta de la gestión realizada por la entidad. Se publican en forma diaria los boletines sobre las condiciones hidrometeorológicas y eventos de alerta natural para la jurisdicción de CORPOCESAR, desde las coordinaciones de RESPEL y Recursos Hídricos Digitalización de la información para cargue en el SIRH</t>
  </si>
  <si>
    <t>Se realizaron los estudios previos y proyecto para la formulación del POMCA Medio Cesar, se encuentra en fase de contratación.</t>
  </si>
  <si>
    <t>Se avanzó en la fromulación de un proyecto integral denominado: Implementación de acciones integrales para la Recuperación ambiental del Ecosistema Natural Río Cesar, como soporte estratégico para la reactivación económica y el desarrollo social, en jurisdicción del Cesar.</t>
  </si>
  <si>
    <t>Se está gestionando ante la UPME un proyecto para la implementación de sistemas de energía solar en instituciones educativas del municipio de Valledupar.</t>
  </si>
  <si>
    <t>El banco de proyectos se encuentra funcionando, con el apoyo de un funcionario de planta y 3 contratistas. A través de los cuales se han gestionado, formulado, viabilizado y priorizado varios proyectos de inversión ante el Fondo Nacional Ambiental, Fondo de Compensación Ambiental y con recursos de asignaciones directas del SGR.</t>
  </si>
  <si>
    <t>Contrato de Mantenimiento de plazoleta.                                                                                                           Pendiente  avanzar en la aprobación del presupuesto para contratar: Mantenimieto de aires acondicionados, existe filtramiento que recae sobre areas de archivo y de trabajo- Adecuacion baños primer y segundo piso, se trabaja con un baño activo por piso- Mantenimiento jardin ecosostenible- Mantenimiento equipo PTAR : arreglo del tanque de agua potable y sus equipos, activar la segunda fase de aprovechamiento del agua tratada, teniendo en cuenta la capacidad del tanque de almacenamiento de agua residual que es critica.                                                                                                                 Para la proteccion de archivos y bienes: Se realizó visita de inspeccion a la sede principal, evaluando las necesidades fisicas, socializando informe General a Direccion resaltando la solicitud de archivadores y personal de archivo, se reporto un accidente laboral de menor daño pero alerta sobre el estado de los mismos. Todas las necesidades fueron reportadas, de las que ameritan inversión  nos encontramos a espera de aprobación de presupuesto.</t>
  </si>
  <si>
    <t>Para el cumplimiento de esta actividad  se requieren instrumentos de monitoreo por lo cual de realizó solicitud y relación de necesidades la subdirección general del área administrativa y financiera para el apoyo y gestión en la adquisición de los equipos e instrumental de monitoreo de fuentes móviles con el oficio interno SGAGA-CGIT-LABA-0131</t>
  </si>
  <si>
    <t xml:space="preserve">Se realizaron  2 operativos en el sector denominado los Cauchos en la entrada a la ciudad de Valledupar y en el municipio de Aguachica en la via al departamento de Santander </t>
  </si>
  <si>
    <t>Esta actividad será realizada en el segundo semestre del año</t>
  </si>
  <si>
    <t>Se apoyaron Chiriguaná, San Alberto, San Martín, Aguachica, La Paz, Valledupar, Astrea, Becerril, El Copey, El Paso, Manaure, Bosconia y La Jagua de Ibirico, Quedan pendiente los municipios de Chimichagua Tamalameque, Curumaní, Pailitas, Gamarra, Gonzalez, Rio de Oro, la Gloria, Pelaya.</t>
  </si>
  <si>
    <t>Se espera realizar esta actividad para el segundo semestre del año</t>
  </si>
  <si>
    <t>Se implementará en el segundo semestre del año</t>
  </si>
  <si>
    <t>El estudio serà realizado en el segundo semestre del año 2021</t>
  </si>
  <si>
    <t>Està en construcción la estrategia para implementación en el segundo semestre del año</t>
  </si>
  <si>
    <t>Se han registrado 12 empresas en el libro de operaciones, las cuales son: Maderas La Granja, Maderas El Hogar, Maderas Colombia, Turedez SAS, Maderas del Cesar, Maderas Santander, Maderas Colombianas, Maderas el Brasil, Muebles El Edén, Taller de Pintura Sharol, Omaira Pino Galvis, Pavajeau Urbina LTDA.</t>
  </si>
  <si>
    <t>Se espera desarrollar esta actividad en segundo semestre de 2021</t>
  </si>
  <si>
    <t>Se está realizando evaluación a todos los procesos del CAVRFFS y se encuentra en ejecución el convenio con ORNIAT</t>
  </si>
  <si>
    <t>Se desarrollan acciones del plan de manejo del conflicto oso andino-humano en el parque regional serranía del Perijá (zona de paramos) y se está implementando el plan de manejo del conflicto felino - humano con programa de educación ambiental a las comunidades de la vereda la montaña corregimiento de Guaimaral municipio de La Paz, zona de influencia en presencia de felinos.</t>
  </si>
  <si>
    <t>Se está ejecutando el plan de manejo de control del Caracol Africano (Achatina Fulica) en diferentes municipios del departamento del Cesar (Manaure, La Paz, Valledupar entre otros) especie invasora destructora de cultivos agrícolas y trasmisora de enfermedades en los seres humanos; se realizan jornadas educativas, demostrativas para que la ciudadanía aprenda el manejo y control de la especie invasora anteriormente mencionada y así la comunidad pueda continuar con su recolección manual y CORPOCESAR con su disposición final</t>
  </si>
  <si>
    <t>Se han  realizado acciones educativas al respecto, falta realizar la implementación de la catedra online en la pagina web de la Corporación</t>
  </si>
  <si>
    <t>Se presentaron los estudios previos para la contratación de la universidad que desarrollara la actividad</t>
  </si>
  <si>
    <t>En funcionamiento el Link corpocesar (condiciones alertas ambientales, boletin especial sobre ciclones tropicales, variabilidad climática cambio climático, pronóstico del tiempo) https://www.corpocesar.gov.co/files/BOLETIN%20ESPECIAL%20SOBRE%20CICLONES%20TROPICALES%20_%2015%20DE%20JULIO%20DE%202021.pdf</t>
  </si>
  <si>
    <t>Se realizó un diagnóstico de la margen derecha del río Guatapurí, enfocado en la acequia Guatapurí - Salguero - Los Mayales, en el cual se hizo evidente que el municipio no ha dado cumplimiento a los requerimientos formulados por la entidad en materia de gestión ambiental de la margen derecha del río Guatapurí, a su paso por las inmediaciones de la ciudad de Valledupar. De lo anterior se dio cuenta en informe del 19 de abril de2021, para los fines pertinentes, entregado a las directivas de la entidad y las coordinaciones de seguimiento al aprovechamiento del recurso hídrico, saneamiento básico y de PML-RESPEL.</t>
  </si>
  <si>
    <t>Se han adelantado acciones como destaponamiento de caños y ciénagas, monitoreo de agua y moderación hidráulica, monitoreo eco hidrológicos, acotamiento de ronda hídrica del río Guatapurí, campañas de sensibilización y concientización sobre el aprovechamiento de los recursos naturales de los POMCAs, se definieron áreas estratégicas para la conservación del recurso hídrico en el área de los POMCAS</t>
  </si>
  <si>
    <t>Se actualizaron las determinantes ambientales en la jurisdiccion de CORPOCESAR con apoyo del programa de riqueza natural de USAID y MINISTERIO DE MEDIO AMBIENTE, estas fueron adoptadas por medio de la resolusion  No. 0247 de 24 de mayo de 2021.</t>
  </si>
  <si>
    <t>Se realizo visita de seguimiento y asistencia tecnica a los asuntos ambientaloes concertados en los POT de los municipios de La Paz, San Diego, Manaure, Agustin Codazzi y Pueblo Bello. Se tiene programado realizar seguimiento a los 20 municipios restantes en el trancurso del segundo semestre de 2021</t>
  </si>
  <si>
    <t>De manera conjunta con las visitas de seguimiento a los asuntos ambientales de los POT de los municipios de La Paz, Sandiego, manaure, Agustin Codazzi y Pueblo Belloo se brindo a los municipios asistencia tecnica para la incorporacion de las determinantes ambientales recientemente actualizadas en los procesos de revicion de sus POT.</t>
  </si>
  <si>
    <t>Se participò en 30 reuniones del  COTSA en los municipios de Curumaní y Astrea con el fin de sensibilizar a la comunidad en el cuidado del ambiente, el agua, prevención de intoxicaciones y adecuada disposición final de residuos sólidos de sustancias químicas en uso agrícola y doméstico, Jornada de Recolección de Residuos Posconsumo COTSA.</t>
  </si>
  <si>
    <t xml:space="preserve">Se elaboró y presentó estudios previos y presupuesto para la contratación de la realización de acciones para la implementación del plan de acción regional de lucha contra la desertificación y la sequía, y el manejo del bosque seco tropical en las cuencas de los ríos Garupal y Diluvio, municipios de Valledupar y el Copey Cesar, de acuerdo a los alcances y especificaciones técnicas contempladas por CORPOCESAR.     </t>
  </si>
  <si>
    <t>Participación en Jornadas de Capacitación del Registro RESPEL, RUA Manufacturero y PCB. Aun no se ha cumplido la fecha para realizar la transmisión de la información en las plataformas o registros citados.</t>
  </si>
  <si>
    <t>Apoyo mediante formación en Gestión de RESPEL, al sector Porcicultor, en acompañamiento de la Agenda Ambiental con Porkolombia.</t>
  </si>
  <si>
    <r>
      <t xml:space="preserve">Se han ejecutado actividades para la prevención, control y reducción de la contaminación en los municipios de la zona centro del Cesar, esto es, La Jagua de Ibirico, El Paso, Chiriguaná y Becerril:  </t>
    </r>
    <r>
      <rPr>
        <b/>
        <sz val="24"/>
        <rFont val="Arial"/>
        <family val="2"/>
      </rPr>
      <t>A)</t>
    </r>
    <r>
      <rPr>
        <sz val="24"/>
        <rFont val="Arial"/>
        <family val="2"/>
      </rPr>
      <t xml:space="preserve"> identificando y saneando botaderos satélites de residuos sólidos, identificado eventos de contaminación por tráfico en  vías sin pavimento y gestiones con los diferentes actores para minimizarla</t>
    </r>
    <r>
      <rPr>
        <b/>
        <sz val="24"/>
        <rFont val="Arial"/>
        <family val="2"/>
      </rPr>
      <t xml:space="preserve"> B)</t>
    </r>
    <r>
      <rPr>
        <sz val="24"/>
        <rFont val="Arial"/>
        <family val="2"/>
      </rPr>
      <t xml:space="preserve"> se ha gestionado el barrido de algunas calles en el corregimiento de La Loma Cesar, </t>
    </r>
    <r>
      <rPr>
        <b/>
        <sz val="24"/>
        <rFont val="Arial"/>
        <family val="2"/>
      </rPr>
      <t>C)</t>
    </r>
    <r>
      <rPr>
        <sz val="24"/>
        <rFont val="Arial"/>
        <family val="2"/>
      </rPr>
      <t xml:space="preserve"> se han implementado jornadas de educación ambiental en las diferentes localidades mencionadas para disminuir la incidencia de las quemas de residuos sólidos en la zona,</t>
    </r>
    <r>
      <rPr>
        <b/>
        <sz val="24"/>
        <rFont val="Arial"/>
        <family val="2"/>
      </rPr>
      <t xml:space="preserve"> D)</t>
    </r>
    <r>
      <rPr>
        <sz val="24"/>
        <rFont val="Arial"/>
        <family val="2"/>
      </rPr>
      <t xml:space="preserve">se han adelantado jornadas de siembra de árboles para que haya una mejor calidad de aire en la zona.  </t>
    </r>
    <r>
      <rPr>
        <b/>
        <sz val="24"/>
        <rFont val="Arial"/>
        <family val="2"/>
      </rPr>
      <t xml:space="preserve">E) </t>
    </r>
    <r>
      <rPr>
        <sz val="24"/>
        <rFont val="Arial"/>
        <family val="2"/>
      </rPr>
      <t>Se han realizado dos convocatorias a los alcaldes de los municipios del corredor minero y al gobernador del departamento para participar de la 1ra mesa de trabajo en búsqueda de actualizar e implementar el Programa de Reducción de la Contaminación del Aire-PRCA.</t>
    </r>
  </si>
  <si>
    <t>Se tienen actualmente 50 familias bajo el esquema de PSA del proyecto BancO2, en convenio con la Corporación Mas Bosques, superando la meta planteada.</t>
  </si>
  <si>
    <t>A través del programa RIQUEZA NATURAL iniciativa del IDEAM y de USAID buscan fortalecer la capacidad de las CAR a través de la generación de un sistema de detecciones tempranas de cambios en ecosistemas estratégicos del Caribe y la Orinoquía Colombiana. Para este proyecto se hicieron una serie de reuniones en las cuales se identificaron algunos puntos clave de cambio y se contrató a un profesional especialista para la generación de detecciones de cambio en ecosistemas de bosques secos y húmedos en CORPOCESAR el cual se incorpora en los próximos días. A demás este programa contrato a un profesional apoyo en control y vigilancia de ecosistemas en CORPOCESAR el cual está en campo para identificar dichos cambios.</t>
  </si>
  <si>
    <t>Se tienen identificadas 4 empresas (Maderas del Cesar, Maderas la Granja, Maderas el Hogar y Madera Colombia) las cuales se encuentran en verificacion de requisitos para el respectivo reconocimiento.</t>
  </si>
  <si>
    <t>Se proyectaron y presentaron los estudios previos y presupuesto para contratar la "Realización de acciones para la implementación del PM del parque natural regional “PNR” los Besotes ubicado en jurisdicción de los corregimientos de los Corazones y Rio Seco del municipio de Valledupar, de acuerdo a las especificaciones y alcances planteados por CORPOCESAR". Para la realización de acciones de implementación del plan de manejo del parque natural regional Serranía del Perijá y su zona amortiguadora,  municipios de la Paz y Agustín Codazzi de acuerdo a los alcances y especificaciones técnicas contempladas por CORPOCESAR.</t>
  </si>
  <si>
    <t>Se suscribió el convenio marco No 001 entre las Autoridades Ambientales del caribe Colombiano y se avanza en la ejecución del Acuerdo Especifico No 003 con la CRA en el marco de la mesa subregional de caribe colombiano SIRAP Caribe. - Se continúa apoyando y participando en la creación del Sistema Local de áreas protegidas del Municipio de Manaure Cesar.</t>
  </si>
  <si>
    <t>Realización de acciones para la implementación del plan de acción regional de lucha contra la desertificación y la sequía, y el manejo del bosque seco tropical en las cuencas de los ríos Gaupal y Diluvio de los municipios de Valledupar y el Copey Cesar, de acuerdo a los alcances y especificaciones técnicas contempladas por CORPOCESAR. Se suscribió el convenio de asociación No. 008 del 23 de noviembre de 2020 con la fundación CARBOANDES para el manejo del bosque seco en el municipio de Becerril, el cual lleva un porcentaje de ejecución del 60%.</t>
  </si>
  <si>
    <t xml:space="preserve">Se tiene proyectada la suscripción de un convenio con el resguardo Iroka para realizar diagnostico para la  identificación, diseño y costeo de sistemas de abastecimiento de agua en comunidades del pueblo Yukpa como base para gestionar recursos para su implementación. Con este objeto se oficio nuevamente al resguardo IROKA del pueblo Yukpa, para realizar reunión con sus autoridades tradicionales y dialogar sobre la posibilidad de concertar la ejecución de las actividades 7,1,5 y 7,1,7 del PAI 2020-2023, en el territorio de este pueblo, sin que se haya recibido respuesta a la fecha. Se ha insitido en el relacionamiento con este resguardo debido a que administrativamente es el mejor conformado y presenta experiencia en la ejecución de proyectos con otras entidades y a través de este puede llegarse a la gestión concertada de proyectos  con las autoridades de los otros resguardos del pueblo Yukpa. </t>
  </si>
  <si>
    <r>
      <rPr>
        <b/>
        <sz val="24"/>
        <color theme="1"/>
        <rFont val="Arial"/>
        <family val="2"/>
      </rPr>
      <t xml:space="preserve">Calidad: </t>
    </r>
    <r>
      <rPr>
        <sz val="24"/>
        <color theme="1"/>
        <rFont val="Arial"/>
        <family val="2"/>
      </rPr>
      <t xml:space="preserve">Se realizó la actualización del Direccionamiento Estratégico de la Corporación, de los Procedimientos de Gestión de Compras y Contratación, Procedimientos de Gestión de Recursos Físicos, Mapa de Riesgos e indicadores de Gestión, de documentos (procedimientos, formatos, manuales y guías) Gestión de Laboratorio Ambiental, cambio de Codificación de los procesos de Gestión Jurídica, Gestión de Talento Humano, Gestión de Tics.
</t>
    </r>
    <r>
      <rPr>
        <b/>
        <sz val="24"/>
        <color theme="1"/>
        <rFont val="Arial"/>
        <family val="2"/>
      </rPr>
      <t>MIPG</t>
    </r>
    <r>
      <rPr>
        <sz val="24"/>
        <color theme="1"/>
        <rFont val="Arial"/>
        <family val="2"/>
      </rPr>
      <t xml:space="preserve">: Durante el primer semestre del año se realizó </t>
    </r>
    <r>
      <rPr>
        <b/>
        <sz val="24"/>
        <color theme="1"/>
        <rFont val="Arial"/>
        <family val="2"/>
      </rPr>
      <t>A)</t>
    </r>
    <r>
      <rPr>
        <sz val="24"/>
        <color theme="1"/>
        <rFont val="Arial"/>
        <family val="2"/>
      </rPr>
      <t xml:space="preserve"> capacitación a todo el personal de la corporación sobre el Modelo Integrado de Planeación y Gestión MIPG, reuniones con los diferentes coordinadores, jefes de oficina y subdirectores </t>
    </r>
    <r>
      <rPr>
        <b/>
        <sz val="24"/>
        <color theme="1"/>
        <rFont val="Arial"/>
        <family val="2"/>
      </rPr>
      <t>B</t>
    </r>
    <r>
      <rPr>
        <sz val="24"/>
        <color theme="1"/>
        <rFont val="Arial"/>
        <family val="2"/>
      </rPr>
      <t>) se elaboró un diagnóstico de la entidad y se han desarrollado jornadas de trabajo con los responsables de las políticas para su estructuración, elaboración de dichas políticas</t>
    </r>
    <r>
      <rPr>
        <b/>
        <sz val="24"/>
        <color theme="1"/>
        <rFont val="Arial"/>
        <family val="2"/>
      </rPr>
      <t xml:space="preserve"> C) </t>
    </r>
    <r>
      <rPr>
        <sz val="24"/>
        <color theme="1"/>
        <rFont val="Arial"/>
        <family val="2"/>
      </rPr>
      <t xml:space="preserve">se elaboró la política de riesgos de la Corporación  
</t>
    </r>
  </si>
  <si>
    <t>Se fortaleció la oficina de control interno con la contratación de 3 contratistas para la evaluación, seguimiento en el sistema de control interno de la entidad a través de las auditorías internas e informes</t>
  </si>
  <si>
    <t>En elaboración de estudios previos para su contratación en el segundo semestre de 2021</t>
  </si>
  <si>
    <t>Se han realizado monitoreos y seguimientos  a las acciones realizadas en ejecucion del proyecto Magiriaimo.</t>
  </si>
  <si>
    <r>
      <rPr>
        <b/>
        <sz val="24"/>
        <rFont val="Arial"/>
        <family val="2"/>
      </rPr>
      <t>A</t>
    </r>
    <r>
      <rPr>
        <sz val="24"/>
        <rFont val="Arial"/>
        <family val="2"/>
      </rPr>
      <t xml:space="preserve">)Se conformaron actores en marco del contrato N° 19-7-0008-0-2020 para la conservación del bosque seco tropical Bs-T, a través de un núcleo de restauración/conservación comunitaria que contribuye a la conectividad y protección en el municipio de Becerril, departamento del Cesar, </t>
    </r>
    <r>
      <rPr>
        <b/>
        <sz val="24"/>
        <rFont val="Arial"/>
        <family val="2"/>
      </rPr>
      <t>B)</t>
    </r>
    <r>
      <rPr>
        <sz val="24"/>
        <rFont val="Arial"/>
        <family val="2"/>
      </rPr>
      <t xml:space="preserve"> también el proyecto de 10 hectáreas de unidades agroforestales con frutales de mango, cultivo de patilla y arboles maderables con su correspondiente aislamiento y facilidades de riego que se desarrolla en la comunidad indígena de Tezhumque, perteneciente al pueblo Wiwa, </t>
    </r>
    <r>
      <rPr>
        <b/>
        <sz val="24"/>
        <rFont val="Arial"/>
        <family val="2"/>
      </rPr>
      <t>C)</t>
    </r>
    <r>
      <rPr>
        <sz val="24"/>
        <rFont val="Arial"/>
        <family val="2"/>
      </rPr>
      <t xml:space="preserve"> Proyecto para la Restauración de Áreas Degradadas en las microcuencas del rio Magiriamo jurisdicción de CORPOCESAR.</t>
    </r>
  </si>
  <si>
    <r>
      <rPr>
        <b/>
        <sz val="24"/>
        <rFont val="Arial"/>
        <family val="2"/>
      </rPr>
      <t>A)</t>
    </r>
    <r>
      <rPr>
        <sz val="24"/>
        <rFont val="Arial"/>
        <family val="2"/>
      </rPr>
      <t xml:space="preserve"> Se realiza seguimiento y evaluacion en marco del contrato N° 19-7-0008-0-2020 para la conservación del bosque seco tropical Bs-T, a través de un núcleo de restauración/conservación comunitaria que contribuye a la conectividad y protección en el municipio de Becerril, departamento del Cesar, </t>
    </r>
    <r>
      <rPr>
        <b/>
        <sz val="24"/>
        <rFont val="Arial"/>
        <family val="2"/>
      </rPr>
      <t>B)</t>
    </r>
    <r>
      <rPr>
        <sz val="24"/>
        <rFont val="Arial"/>
        <family val="2"/>
      </rPr>
      <t xml:space="preserve"> Proyecto de 10 hectáreas de unidades agroforestales con frutales de mango, cultivo de patilla y arboles maderables con su correspondiente aislamiento y facilidades de riego que se desarrolla en la comunidad indígena de Tezhumque, perteneciente al pueblo Wiwa, </t>
    </r>
    <r>
      <rPr>
        <b/>
        <sz val="24"/>
        <rFont val="Arial"/>
        <family val="2"/>
      </rPr>
      <t>C)</t>
    </r>
    <r>
      <rPr>
        <sz val="24"/>
        <rFont val="Arial"/>
        <family val="2"/>
      </rPr>
      <t xml:space="preserve"> Proyecto para la Restauración de Áreas Degradadas en las microcuencas del rio Magiriamo jurisdicción de CORPOCESAR.</t>
    </r>
  </si>
  <si>
    <r>
      <rPr>
        <b/>
        <sz val="24"/>
        <rFont val="Arial"/>
        <family val="2"/>
      </rPr>
      <t>1)</t>
    </r>
    <r>
      <rPr>
        <sz val="24"/>
        <rFont val="Arial"/>
        <family val="2"/>
      </rPr>
      <t xml:space="preserve"> Se participó activamente en el primer encuentro del NORECCI, donde se presentaron los avances de iniciativas en la región, y se llevó a cabo un taller para identificar las necesidades actuales de los integrantes del Nodo y otros actores relevantes del orden regional. </t>
    </r>
    <r>
      <rPr>
        <b/>
        <sz val="24"/>
        <rFont val="Arial"/>
        <family val="2"/>
      </rPr>
      <t xml:space="preserve">2) </t>
    </r>
    <r>
      <rPr>
        <sz val="24"/>
        <rFont val="Arial"/>
        <family val="2"/>
      </rPr>
      <t>Se participó en el taller para la Construccion del Plan de Accion del Nodo Regional de Cambio Climatico Caribe e Insular - NORECCI.</t>
    </r>
  </si>
  <si>
    <r>
      <rPr>
        <b/>
        <sz val="23"/>
        <rFont val="Arial"/>
        <family val="2"/>
      </rPr>
      <t>1.)</t>
    </r>
    <r>
      <rPr>
        <sz val="23"/>
        <rFont val="Arial"/>
        <family val="2"/>
      </rPr>
      <t xml:space="preserve"> En la actualidad se está formulando un proyecto a través del convenio de cooperación número 041 de 2021 entre Fondo Acción y CORPOCESAR, que busca la implementación de medidas integrales para la mitigación de Gases de Efecto Invernadero (GEI), mediante la preservación y restauración de coberturas vegetales nativas e implementación de prácticas agrícolas sostenibles ambientalmente en áreas estratégicas del Parque Natural Regional Serranía del Perijá y Cuenca Garupal Diluvio.</t>
    </r>
    <r>
      <rPr>
        <b/>
        <sz val="23"/>
        <rFont val="Arial"/>
        <family val="2"/>
      </rPr>
      <t xml:space="preserve"> (2)</t>
    </r>
    <r>
      <rPr>
        <sz val="23"/>
        <rFont val="Arial"/>
        <family val="2"/>
      </rPr>
      <t xml:space="preserve"> Se formuló y está en proceso de contratación el proyecto denominado:</t>
    </r>
    <r>
      <rPr>
        <b/>
        <sz val="23"/>
        <rFont val="Arial"/>
        <family val="2"/>
      </rPr>
      <t xml:space="preserve"> IMPLEMENTACIÓN DE ACCIONES DE MITIGACIÓN DEL CAMBIO CLIMÁTICO EN ZONAS RURALES DE LOS MUNICIPIOS DE VALLEDUPAR, LA PAZ, MANAURE, SAN DIEGO Y AGUSTÍN CODAZZI DEL DEPARTAMENTO DEL CESAR </t>
    </r>
    <r>
      <rPr>
        <sz val="23"/>
        <rFont val="Arial"/>
        <family val="2"/>
      </rPr>
      <t>el cual se ejecutará en la cuenca Garupal Diluvio y en el Parque Natural Regional Serranía del Perijá, comprende la construcción de 625 estufas ecológicas, talleres de capacitación y socialización del PIGCCT Cesar 2032. Por valor total de $2.114.000.000.</t>
    </r>
    <r>
      <rPr>
        <b/>
        <sz val="23"/>
        <rFont val="Arial"/>
        <family val="2"/>
      </rPr>
      <t xml:space="preserve"> (3) </t>
    </r>
    <r>
      <rPr>
        <sz val="23"/>
        <rFont val="Arial"/>
        <family val="2"/>
      </rPr>
      <t>Se encuentra en etapa de Formulación del Plan de Manejo del Distrito Regional de Manejo Integrado DRMI complejo Cenagoso de Zapatosa CCZ.</t>
    </r>
  </si>
  <si>
    <t>La implementación completa del piloto de la metodología EDANA-C se podrá dar en la medida en que se haga presencia en las zonas que eventualmente resultaron afectadas por los eventos naturales desastrosos, con el fin de complementar la información destinada a la formulación de las acciones propuestas en el respectivo informe de la metodología EDANA-C. La ejecución de estas medidas o propuestas pertenece a una fase posterior, en la cual la aplicación de la metodología EDANA-C ya ha sido finalizada y no se relaciona con la implementación de la metodología en sí misma. es preciso mencionar que la metodología EDANA - C se encuentra en proceso de formulación por parte del MADS, se espera sea publicada de manera oficial en el mes de noviembre de 2021.</t>
  </si>
  <si>
    <t>Ante la respuesta dada por el MADS en el segundo semestre del 2020 para el avance en la adopción de la metodología (EDANA - C), se sostuvo la segunda jornada de capacitación dictada por el MADS al GIT de la coordinación para la GRD de CORPOCESAR, para el comienzo del aprendizaje de la metodología. Para el efecto, se tomó como base la actuación de la entidad, a través del grupo interno de trabajo de la Coordinación para la GRD, la evaluación de los efectos de incendios de la cobertura vegetal ocurridos en el mes de marzo de 2021 en las cuencas de los ríos Garupal y Diluvio, en el piedemonte de la Sierra Nevada de Santa Marta, municipio de Valledupar. El informe respectivo está en proceso de ajuste, luego de la elaboración de la primera versión del mismo durante el taller de capacitación a que se ha hecho referencia. La inspección de campo, base para la EDANA-C, se llevó a cabo mancomunadamente con la Oficina Jurídica de la entidad, mediante una visita desarrollada el 31 de marzo de 2021, para la atención de una queja presentada por personas que habitan en las zonas afectadas por los incendios en citas.  El informe a la Oficina Jurídica se rindió el día 07 de abril de 2021. El Informe definitivo de la aplicación de la metodología EDANA - C sobre el caso se envió al MADS el 18 de junio y en oficio de la SGAP 6/7/2021.</t>
  </si>
  <si>
    <t>Se avanzó con la realización de la primera jornada de actualización del inventario de puntos de manifestación de aguas subterráneas, en los municipios de Agustín Codazzi, Becerril del Campo y La Jagua de Ibirico, alcanzando la cifra de 118 puntos de agua caracterizados. Se levantó información sobre la tenencia del predio en que se ubica cada punto de manifestación de aguas subterráneas, las propiedades físicas del punto, el régimen de bombeo, el uso del agua y el diagnóstico sanitario de la captación. Se estimó que las siguientes fueran ejecutadas entre el 15 y 21 de junio, 3 y 9 de agosto, 19 y 25 de octubre y 2 y 8 de noviembre de 2021, con lo que se espera superar la meta, puesto que se incluirá la actividad de monitoreo y realización de pruebas de bombeo en puntos preseleccionados, como forma de caracterizar el sistema acuífero Cesar, lo cual está contemplado dentro de los proyectos identificados en el Plan de Manejo Ambiental.</t>
  </si>
  <si>
    <t>Se tiene programada la actividad de monitoreo de niveles de aguas subterráneas en la red de pozos profundos que se ha conformado desde hace 4 años. Esta actividad dará continuidad a lo contemplado en la política nacional de gestión integral del recurso hídrico en matrería de monitoreo de la oferta hídrica en jurisdicción de la entidad. Se previó que esta actividad se desarrolle el segundo semestre de 2021, abarcando los pozos de la red de monitoreo a que se ha hecho referencia y que cubren todo el departamento.</t>
  </si>
  <si>
    <t>Se está adelantando sobre la formulación de la resolución de adopción de corrientes hídricas objeto del PORH.</t>
  </si>
  <si>
    <t>Por orden de la dirección general para la participación en la certilficación de INCONTEC, se aplazaron las visitas a los 5 PSMV de los municipios de Gamarra, Chimichagua, El Paso, Río de Oro y Gonzalez.</t>
  </si>
  <si>
    <t>Se encuentra en ejecución la PTAR del corregimiento de Chimila</t>
  </si>
  <si>
    <t>Se contrató consultoría para el estudio de acotamiento de ronda hídrica del río Guatapurí, para lo cual se le entregó la cartografía con Shape, información del cuerpo de agua lenticos y lóticos.</t>
  </si>
  <si>
    <t>Las actividades previstas contemplan la visita los municipios de Valledupar, Bosconia, Agustín Codazzi y Aguachica, con el fin de requerir la evacuación de los indicadores de política de gestión ambiental urbana. En comite de direccion se presento a las directivas de la entidad la programacion de las visitas que se llevaran a cabo len el segundo semestre de 2021</t>
  </si>
  <si>
    <t>Mediante recorrido efectuado el 10 de abril de 2021 se realizó diagnóstico de la margen derecha del río Guatapurí, enfocado en la acequia Guatapurí - Salguero - Los Mayales, a su paso por los barrios o asentamientos humanos ubicados entre las carreras 1 y 4 de la ciudad de Valledupar (según el POT-VALLEDUPAR, localizados en zona de riesgo alto y medio por inundación), en el cual se hizo evidente que el municipio no ha dado cumplimiento a los requerimientos formulados por la entidad en materia de gestión ambiental de la margen derecha del río Guatapurí, a su paso por las inmediaciones de la ciudad de Valledupar.  Esta actividad tiene relación con la gestión ambiental urbana, y de ella se derivó un informe técnico de fecha 19 de abril de2021, entregado a las directivas de la entidad y las coordinaciones de seguimiento al aprovechamiento del recurso hídrico, saneamiento básico y de PML-RESPEL, con el objetivo de que cada instancia realice el análisis a que hay lugar y tome las decisiones pertinentes en materia de gestión ambiental en el entorno urbano - suburbano de la ciudad de Valledupar. Ante solicitud de la SGAPO del 15 de abril de 2021, luego de revisar y elaborar ajustes, se ha prestado apoyo a la definición de las determinantes ambientales que debe establecer la CORPROQACIÓN, mediante el aporte de información y conceptos a las fichas denominadas MN - 09 MANANTIALES DE AGUA Y RONDAS HÍDRICAS y MN 10 ZONAS DE RECARGA DE LOS SISTEMAS ACUÍFEROS DEL DEPARTAMENTO DEL CESAR, información que se suministró ante solicitud de la Subdirección General del Área de Planeación. El 02 de junio de 2021 se divulgó a las diversas coordinaciones de la SGAGA y a los funcionarios de la misma, el contenido de la Directiva 004 Protección Especial del Suelo Rural y Memorando 001-2020 Determinantes Ambientales como norma para desarrollo de proyectos, publicada por la PGN</t>
  </si>
  <si>
    <t>Se realizó jornada educativas de recolección de residuos peligrosos e inservibles en el municipio de Curumaní, Astrea y Valledupar</t>
  </si>
  <si>
    <t>No se cuenta con el Plan de Gestión Integral de Residuos Peligrosos para llevar a cabo la revisión y la actualización.</t>
  </si>
  <si>
    <t>Se contrató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el cual se encuentra en espera de entrega de los productos contratados.</t>
  </si>
  <si>
    <t>Se han realizado reuniones con el MADS donde se han tocado temas acerca del marco regulatorio asociado al manejo forestal, en cuanto a los aprovechamientos forestales y definición de áreas.</t>
  </si>
  <si>
    <t>Se implementaran acciones en el segundo semestre del presente año</t>
  </si>
  <si>
    <t>Proyecto de 12 hectáreas de unidades agroforestales para comunidades afrodescendientes establecidas en la jurisdicción de la Corporación Autónoma Regional del Cesar</t>
  </si>
  <si>
    <t>Se asistió a reuniones con: Alcaldía de Valledupar y otros actores para la promoción de las especies que existen en la ciudad y promover la cultura forestal en el municipio y departamento del Cesar, incentivando a la reducción de la deforestación, DRUMOND, Empresas de Teléfonos de Bogotá, Proyecto Solares ISA, entre otras estrategias de conservación y Bosque seco tropical.</t>
  </si>
  <si>
    <t>Apoyo a la Asociación Comunitaria de Mujeres Artesanas de la vereda Los Antiguos II de Pueblo Bello Cesar - ASOCAMAVAPB y la Asociación de Turismo Comunitario de Pueblo Bello Cesar- ATURISCOPBC</t>
  </si>
  <si>
    <t>Se realizó la solicitud al área administrativa y financiera de los equipos e instrumentos necesarios para alcanzar el 100% de la dotación del laboratorio; cabe resaltar que se realizaron cambios por lo cual ahora es Laboratorio ambiental, y se encuentra acreditado.</t>
  </si>
  <si>
    <t>Se tiene activo el proceso de salvoconducto y se está en proceso de implementación de quejas y denuncias ambientales.</t>
  </si>
  <si>
    <t>Es necesaria la vinculación de personas con conocimientos en el proceso o capacitar en la implementación del sistema  para luego crear un plan de implementación realista en el que se definan acciones priorizadas.</t>
  </si>
  <si>
    <t>La Ventanilla Única presencial se encuentra funcionando normalmente, para el proceso VITAL se requiere contratar personal con experiencia o capacitar al personal de planta idoneo.</t>
  </si>
  <si>
    <t>En la página web de la entidad se encuentra alimentada la información recolectada en desarrollo del proyecto, para que pueda ser consultada por la comunidad en general, en la dirección https://www.corpocesar.gov.co/monitoreo-de-la-oferta-del-recurso-hidrico.html. Sin embrago, a través de la actividad de monitoreo del recurso hídrico (9.1.2. y 2.4.1.) superficial y subterráneo se avanza en la consolidación de una red de estaciones de niveles freáticos y caudales líquidos, que constituyen la base de la red hidrometeorológica, a la cual se suma las estaciones disponibles en la zona minera como parte de la red de calidad de aire</t>
  </si>
  <si>
    <t>En noviembre de 2020 se propuso a la Dirección General de la entidad la suscripción de un convenio con IDEAM para la construcción de estaciones hidrométricas (de tipo limnimétrico) en 35 corrientes superficiales, para lo cual se llevó a cabo la gestión con el Área Operativa 5 de IDEAM (con sede en Santa Marta, Magdalena).A raíz de lo anterior, en la vigencia de 2021 la Dirección General manifestó que realizó contactos con DRUMMOND LTDA. para que dicha empresa aporte los recursos financieros, habiendo acordado que se tendría la participación de esta empresa. Se está a la espera de que la Dirección general de la entidad comunique sobre la concreción de esta actividad, en la cual se ha concebido que se tenga la recolección de información de niveles de corrientes superficiales, validación de curvas de gasto, publicación de la información en la plataforma DHIME, acreditación de las estaciones de la Corporación, capacitación de funcionarios, entre otros aspectos.</t>
  </si>
  <si>
    <r>
      <rPr>
        <b/>
        <sz val="24"/>
        <color theme="1"/>
        <rFont val="Arial"/>
        <family val="2"/>
      </rPr>
      <t>1)</t>
    </r>
    <r>
      <rPr>
        <sz val="24"/>
        <color theme="1"/>
        <rFont val="Arial"/>
        <family val="2"/>
      </rPr>
      <t xml:space="preserve"> Se proyectaron 10 hectáreas de unidades agroforestales con frutales (mango), cultivo de patilla y arboles maderables, con su correspondiente aislamiento y facilidades de riego, se desarrolla en la comunidad indígena de Tezhumque, perteneciente al pueblo Wiwa. </t>
    </r>
    <r>
      <rPr>
        <b/>
        <sz val="24"/>
        <color theme="1"/>
        <rFont val="Arial"/>
        <family val="2"/>
      </rPr>
      <t>2)</t>
    </r>
    <r>
      <rPr>
        <sz val="24"/>
        <color theme="1"/>
        <rFont val="Arial"/>
        <family val="2"/>
      </rPr>
      <t xml:space="preserve"> Se suscribió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t>
    </r>
  </si>
  <si>
    <t>Procesos participativos en municipios a través de Comités Técnicos Interinstitucionales de Educación Ambiental Municipal CIDEAM en Rio de Oro, La Paz, San Martin, Tamalameque, Agustín Codazzi, Chimichagua, San Alberto, La Jagua de Ibirico.</t>
  </si>
  <si>
    <t>Se realizaron jornadas ambientales y foro a la comunidad afrodescendiente zona norte Guacoche y sur Los Venados, en el municipio de Valledupar.</t>
  </si>
  <si>
    <t>Se intervención con jóvenes afrodescendientes de la zona norte y sur municipio de Valledupar y con Jóvenes estudiantes PRAES en fase de proyección, profundización y exploración.</t>
  </si>
  <si>
    <t>Se realizó apoyo operativo con jóvenes afrodescendientes zona norte y sur municipio de Valledupar</t>
  </si>
  <si>
    <t>Se apoyaron proyectos ambientales escolares y planes de educación ambiental municipal y departamental con enfoque cambio climático y gestión del riesgo</t>
  </si>
  <si>
    <t>Se apoyó a través de PROCEDAS Cultura del Agua y Manejo de los Residuos Sólidos ESP y Entes Territoriales a través de los CIDEAM</t>
  </si>
  <si>
    <r>
      <t xml:space="preserve">En el primer semestre se desarrollaron actividades del día de la mujer, día del hombre y día del servidor público, actividades incluidas en el Plan de Bienestar Social, de igual forma, listado de las capacitaciones desarrolladas en el marco del plan Institucional de Capacitación: Actualización en Normatividad Presupuestal, Catálogo de Distribución Presupuestal, Derecho De Petición, Gestión Documental,  Funcionamiento del Nuevo Sistema de Regalías, Sistema Integrado de Gestión, Modelo Integrado de Planeación y Gestión, Decreto 1072 de 2015 y Resolución 0312 de 2019, Sistema de Gestión de la Seguridad y Salud en el Trabajo, Fundamentos de Administración Pública, Funciones Generales de las Corporaciones Autónomas Regionales, Formulación de Proyectos Bajo la Metodología General Ajustada, Marco General del, Funcionamiento del Estado, Participación Ciudadana, Transparencia y Atención a la Ciudadanía Ley 1712 de 2014, Ley de Transparencia y del Derecho de Acceso a la Información Pública, Código de Integridad,  Rol del Servidor Público y Generación de Valor Público
La Coordinación del GIT para la Gestión del Talento Humano, adelantará las acciones que sean pertinentes, para llevar a cabo las acciones correctivas a las que haya lugar, con el fin de realizarlas en el segundo semestre del 2021 y cumplir con los indicadores establecidos para cada uno de los planes. </t>
    </r>
    <r>
      <rPr>
        <b/>
        <sz val="24"/>
        <color theme="1"/>
        <rFont val="Arial"/>
        <family val="2"/>
      </rPr>
      <t>Plan de Capacitación: 35%, Plan de Bienestar: 33%</t>
    </r>
    <r>
      <rPr>
        <sz val="24"/>
        <color theme="1"/>
        <rFont val="Arial"/>
        <family val="2"/>
      </rPr>
      <t xml:space="preserve">
</t>
    </r>
  </si>
  <si>
    <t>Se realizaron 6 visitas de control y seguimiento a fuentes fijas de emision para el mes de julio se programaron 14</t>
  </si>
  <si>
    <t>Se priorizó la ecorregión Ciénaga de Zapatosa, áreas para restaurar en el PNR Perijá y a través de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se establecieron dichas áreas</t>
  </si>
  <si>
    <t>Se está apoyando el negocio Paseo Vallenato Tour, con el cual hemos tenido encuentros de formación donde se abordaron temas de turismo de la naturaleza, biodiversidad del Cesar, manejo adecuado de residuos y desechos plasticos de un solo uso que generan contaminación.</t>
  </si>
  <si>
    <t>Se ejecutó el Plan de Manejo de la Microcuenca quebrada Cuaré, ubicada en el municipio de La Gloria - Cesar, el cual se adoptó por CORPOCESAR mediante Resolución N° 0065 del 13 de Febrero de 2019, se espera realizar las acciones para el segundo semestre de 2021.</t>
  </si>
  <si>
    <t>Reuniones PM DRMI CCZ,  CIDEAM Chimichagua y Tamalameque, con enfoque Cultura del agua y Manejo Residuos Solidos de manera virtual</t>
  </si>
  <si>
    <t>Se han realizado publicaciones de comunicaciones y boletines de la evolución de los procesos de restauración ecológica en la página web de CORPOCESAR.
https://www.corpocesar.gov.co/boletines_de_prensa-1.html, así como para la identificación de alertas tempranas de deforestación.</t>
  </si>
  <si>
    <t xml:space="preserve"> La Corporación Autónoma Regional del Cesar – CORPOCESAR-, en contexto con las acciones que se desprenden del Plan de Ordenamiento y Manejo de la Cuenca Hidrográfica - Pomcas del Río Guatapurí, adoptado mediante Resolución 0098 del 02 de marzo de 2020, estableció la  ejecución del Proyecto de “Acotamiento de la Ronda hídrica del Rio Guatapurí, para lo cual se llevó a cabo el comité de cuencas, para la socialización de dicho proyecto el 19 de abril de 2021, de igual manera, Instalación del mecanismo de coordinación Corpocesar y CTC de la sierra nevada en el marco de los acuerdos del Pomca Río Guatapuri</t>
  </si>
  <si>
    <t>Se proyecta la realización de cuatro talleres para la identificación de oportunidades y necesidades de gestión del cambio climático en territorios étnicos, en este caso a través de un convenio que debe suscribirse con el resguardo Kankuamo, para el cual se entregaron los estudios previos a la SGAGA</t>
  </si>
  <si>
    <t>Para la presente vigencia y bajo la orientación directa del subdirector de Gestión Ambiental se ha suscrito el contrato convenio No 19-7-0002-0-2021, con la Fundación Silla Azules y cuyo objeto es "Aunar esfuerzos técnicos, administrativos y financieros para el establecimiento de 16 hectáreas de unidades agroforestales para comunidades afrodescendientes e indígenas establecidas en la jurisdicción de la Corporación Autónoma Regional Del Cesar"</t>
  </si>
  <si>
    <t xml:space="preserve">En el primer semestre del año 2021, la Oficina de Comunicaciones, continua con implementando la campaña, MenosPlásticoMásConciencia, a través de la realización de mensajes reflexivos que permitan disminuir el uso de productos plásticos de un solo uso. 
Se socializaron en los grupos CorpocesarMeInforma funcionarios y contratistas de la entidad y en las diferentes en las plataformas digítales de Corpocesar.
Campañas realizadas/año durante el año 2021: 1)MenosPlásticoMásConciencia,2) CorpocesarEresTúSomosTodos
</t>
  </si>
  <si>
    <t xml:space="preserve"> Se suscribió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 el cual se encuentra en ejecución</t>
  </si>
  <si>
    <t>Se suscribió el Convenio No.19-7-0004-0-2021, cuyo objeto es: Aunar esfuerzos técnicos, administrativos y financieros para la realización de estudios básicos de riesgo de desastres del municipio de La Paz, Cesar, en el marco del decreto 1807 de 2014 (compilado decreto 1077 de 2015) así como la formulación de la agenda de cambio climático para el Municipio, en el marco de la Ley 1931 de 2018 suscrito con el municipio de La Paz, el cual finalizo la etapa de contratación, será ejecutado en el segundo semestre de 2021</t>
  </si>
  <si>
    <t>Este indicador se está ejecutando mediante Contrato N° 19-6-0023-0-2021cuyo objeto es "MEDIDAS ESTRUCTURALES PARA PREVENCION DE INUNDACIONES EN GUACOCHE A TRAVES DE LA RECUPERACION HIDRAULICA Y AMBIENTAL DE LA LAGUNA DE  GUACOCHE Y CONTROL DEL DESBORDAMIENTO DEL CAÑO EL ARROYITO EN EL CORREGIMIENTO DE GUACOCHE, MUNICIPÍO DE VALLEDUPAR.</t>
  </si>
  <si>
    <t>A) Jornadas de campo en la margen derecha del río Guatapurí y zonas aledañas (Cerro de Hurtado y margen derecha del río) caracterizando las situaciones que en materia de amenaza, vulnerabilidad y riesgo de origen natural se presentan en la zona en citas. De estas actuaciones se rindieron los informes correspondientes que sirvieron de base para que la Dirección General y la Oficina Jurídica de la entidad emitieran comunicados dirigidos a la Alcaldía del Municipio de Valledupar, ordenando que se adelantaran acciones que impidan la degradación en la ribera del río Guatapurí a su paso por las inmediaciones de la ciudad de Valledupar. B) Se participó en jornadas de capacitación y organización comunitaria en materia de prevención de incendios forestales, en la zona de la unidad de bosque seco tropical de las cuencas de los ríos Garupal y Diluvio (en el marco de la ECC Garupal - Diluvio). C) Se ejecutaron actividades de evaluación de áreas afectadas por incendios de la cobertura vegetal, en las zonas de la vereda Azúcar Buena, La Guitarra, El Saltillo, Las Cumbres, Nuevo Mundo, en las cuales se realizaron charlas de educación ambiental y de prevención de incendios de la cobertura vegetal, así como se recolectó información sobre los presuntos responsables de las actividades (quemas) que han causado desastres en zonas de importancia ambiental además de los miembros de la empresa que opera la red de calidad de aire de CORPOCESAR.  D)Se sostuvo reunión con la Dirección Nacional de Bomberos y los CBV del Cesar para analizar las necesidades de apoyo logístico, a partir de lo cual se trabaja en la proyección de estudios previos para la dotación de los cuerpos de bomberos con sede en el Cesar, de equipos para prevención y atención de incendios E) Elaboración de los estudios previos para el plan de atención de incendios y el mapa de riesgo por incendios forestales.  se hizo entrega de la estimación del costo de la dotación para un grupo de 15 juegos básicos de equipos para atención de incendios de la cobertura vegetal.</t>
  </si>
  <si>
    <t>De manera conjunta con la Dirección de Gestión Integral del Recurso Hídrico del MADS, se trabaja en la priorización de las cuencas Chiriaimo-Manaure y Magiriaimo, en las cuales se realizó el proceso de identificación de actores estratégicos, se programó primera mesa de trabajo invitando a los Alcaldes Municipales en la jurisdicción de dichas cuencas, la cual no pudo ser desarrollada por la inasistencia de los Alcaldes. Se programó continuar trabajando en este segundo semestre y suscribir acuerdo para la conformación de la plataforma.</t>
  </si>
  <si>
    <r>
      <t>A) Se proyectaron 10 hectáreas de unidades agroforestales con frutales (mango) , cultivo de patilla y arboles maderables, con su correspondiente aislamiento y facilidades de riego., Se desarrolla en la comunidad indígena de Tezhumque,  perteneciente al pueblo Wiwa.</t>
    </r>
    <r>
      <rPr>
        <b/>
        <sz val="24"/>
        <color theme="1"/>
        <rFont val="Arial"/>
        <family val="2"/>
      </rPr>
      <t>B)</t>
    </r>
    <r>
      <rPr>
        <sz val="24"/>
        <color theme="1"/>
        <rFont val="Arial"/>
        <family val="2"/>
      </rPr>
      <t xml:space="preserve"> Para el efecto en la presente vigencia se suscribió el contrato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t>
    </r>
  </si>
  <si>
    <t>Se está trabajando en los mecanismos para la realización de esta actividad, por lo cual su ejecución se dará en el segundo semestre del 2021</t>
  </si>
  <si>
    <t>Vinculación de los proyectos pilotos, a las actividades de formación academica en Crecimiento Verde y marketing digital, para el impulso de sus negocios, ademas de la participación de la Feria Regional de Negocios Verdes del Cesar. Se suscribió el Convenio N° 19-7-0001-0-2021 cuyo objeto: AUNAR ESFUERZOS TECNICOS, ADMINISTRATIVOS Y FINANCIEROS PARA EL FORTALECIMIENTO DE OFERTA INSTITUCIONAL EN PRODUCTIVIDAD SOSTENIBLE Y PROTECCION DE LA BIODIVERSIDAD, A TRAVES DEL DESARROLLO DE ACTIVIDADES QUE FOMENTEN EL CRECIMIENTO Y PROMOCION DE LOS NEGOCIOS VERDES Y LA ECONOMIA CIRCULAR, EN EL DEPARTAMENTO DEL CESAR</t>
  </si>
  <si>
    <t>Vinculación de los proyectos pilotos, a las actividades de formación academica en Crecimiento Verde y marketing digital, para el impulso de sus negocios, ademas de la participación de la Feria Regional de Negocios Verdes del Cesar y Se suscribió el Convenio N° 19-7-0001-0-2021 cuyo objeto: AUNAR ESFUERZOS TECNICOS, ADMINISTRATIVOS Y FINANCIEROS PARA EL FORTALECIMIENTO DE OFERTA INSTITUCIONAL EN PRODUCTIVIDAD SOSTENIBLE Y PROTECCION DE LA BIODIVERSIDAD, A TRAVES DEL DESARROLLO DE ACTIVIDADES QUE FOMENTEN EL CRECIMIENTO Y PROMOCION DE LOS NEGOCIOS VERDES Y LA ECONOMIA CIRCULAR, EN EL DEPARTAMENTO DEL CESAR</t>
  </si>
  <si>
    <r>
      <rPr>
        <b/>
        <sz val="24"/>
        <color theme="1"/>
        <rFont val="Arial"/>
        <family val="2"/>
      </rPr>
      <t xml:space="preserve">1. </t>
    </r>
    <r>
      <rPr>
        <sz val="24"/>
        <color theme="1"/>
        <rFont val="Arial"/>
        <family val="2"/>
      </rPr>
      <t xml:space="preserve">Contratación de profesionales de apoyo para el cobro persuasivo y seguimiento a los procesos financieros.
</t>
    </r>
    <r>
      <rPr>
        <b/>
        <sz val="24"/>
        <color theme="1"/>
        <rFont val="Arial"/>
        <family val="2"/>
      </rPr>
      <t>2.</t>
    </r>
    <r>
      <rPr>
        <sz val="24"/>
        <color theme="1"/>
        <rFont val="Arial"/>
        <family val="2"/>
      </rPr>
      <t xml:space="preserve"> Asignación de la cartera que se encuentra vencida a los profesionales de apoyo contratados; esta cartera corresponde a la gestionada por Datacrédito en la vigencia 2020 y que se encuentra vencida; esta cartera es enviada a la Oficina Jurídica para iniciar el cobro coactivo.
</t>
    </r>
    <r>
      <rPr>
        <b/>
        <sz val="24"/>
        <color theme="1"/>
        <rFont val="Arial"/>
        <family val="2"/>
      </rPr>
      <t xml:space="preserve">3. </t>
    </r>
    <r>
      <rPr>
        <sz val="24"/>
        <color theme="1"/>
        <rFont val="Arial"/>
        <family val="2"/>
      </rPr>
      <t xml:space="preserve"> Cobro persuasivo a la Tasa de Seguimiento Ambiental, recibida desde el 4 de junio de 2021. 
</t>
    </r>
    <r>
      <rPr>
        <b/>
        <sz val="24"/>
        <color theme="1"/>
        <rFont val="Arial"/>
        <family val="2"/>
      </rPr>
      <t>4.</t>
    </r>
    <r>
      <rPr>
        <sz val="24"/>
        <color theme="1"/>
        <rFont val="Arial"/>
        <family val="2"/>
      </rPr>
      <t xml:space="preserve"> Cobro persuasivo a la facturación vigencia 2019 (cargada al sistema Financiero en el 2020).</t>
    </r>
  </si>
  <si>
    <t>* Los recursos programados para este año (2021), serán asignados mediante proyectos de inversión</t>
  </si>
  <si>
    <t>5. Y por último el cobro por material de arrastre, de acuerdo a lo expresado por ASOCARS, en este punto la persona consultada no tiene mucho conocimiento, pero nos expresó que ha habido una discusión entre el Minambiente y el Minminas de acuerdo si este cobro pertenece a las Corporaciones o a los entes territoriales.</t>
  </si>
  <si>
    <t>Por lo anterior expuesto, se solicita a la Subdirección de Planeación la eliminación de esta meta dentro del PAI.</t>
  </si>
  <si>
    <t>Se realizó la consulta al Ministerio de Ambiente y Desarrollo Sostenible y a ASOCAR, donde esta última conceptuó lo siguiente:
1. Con relación al Impuesto al Carbono creado según la Ley 1819 de 2016, dicho impuesto es recaudado por la DIAN y el 25% del recaudo de dicho impuesto será destinado al sector de ambiente, el cual posteriormente debe ser reglamentado por el Minambiente y definir cómo será la asignación de dichos recursos a las Corporaciones Autónomas Regionales. 
* Los recursos programados para este año (2021), serán asignados mediante proyectos de inversión
2. Con relación al porcentaje de los peajes recaudado por Cormagdalena, éste fue creado por medio de una Ley específicamente para esa Corporación, debido a una fractura del ecosistema que se dió y que se está compensando con ese recaudo.
3. De acuerdo al impuesto de timbre de vehículo departamental, el cual según la Ley 99 de 1993 en su artículo 46 numeral 6, se destinaba el 10% a las corporaciones, éste se encuentra sin vigencia según lo expresado por ASOCARS.
4. Otro punto consultado fueron los ingresos por las fuentes móviles, de las cuales no hay un marco normativo para cobrarlo y que en diferentes ocasiones han tratado de construir una norma, pero que a la fecha no se ha podido regular. 
5. Y por último el cobro por material de arrastre, de acuerdo a lo expresado por ASOCARS, en este punto la persona consultada no tiene mucho conocimiento, pero nos expresó que ha habido una discusión entre el Minambiente y el Minminas de acuerdo si este cobro pertenece a las Corporaciones o a los entes territoriales.
Por lo anterior expuesto, se solicita a la Subdirección de Planeación la eliminación de esta meta dentro del PAI.</t>
  </si>
  <si>
    <t>La Subdirección General Área Administrativa y Financiera, recibe la base de datos por concepto de Tasa de Aprovechamiento de Agua (TUA) de La Subdirección de Gestión Ambiental, desde La Coordinación de GIT para el Seguimiento al Aprovechamiento de Recursos Hídricos, para realizar el cobro del período correspondiente
La Coordinación de GIT para el Seguimiento al Aprovechamiento de Recursos Hídricos, acaba de actualizar la información para realizar la liquidación de la TUA 2020 y desde la Coordinación del GIT para la Gestión Financiera de la Subdirección General Área Administrativa y Financiera se inicia el respectivo cobro del período, en este momento se está organizando la información y expedir las respectivas facturas a los usuarios.</t>
  </si>
  <si>
    <t>Se celebró el contrato No. 19-6-0124-0-2021 cuyo objeto es soporte técnico, mantenimiento a distancia e implementación de los módulos web del sistema de información administrativo y financiero  PCT INTERPRISE vigencia 2021, para la facturación y cartera de la tasa por utilización de agua (TUA), tasa retributiva (TR), tasa por aprovechamiento forestal, evaluación, seguimiento ambiental y demás gestiones ambientales.</t>
  </si>
  <si>
    <t xml:space="preserve">Se solicita a la Subdirección de Planeación el reajuste o replanteamiento en la redacción de la meta, o reasignar a otra subdirección esta meta dentro del PAI, en lo que respecta a preservación, restauración, uso sostenible y generación de conocimiento, por considerarse que esta nace de la Subdirección General Área de Gestión Ambiental y el seguimiento de ejecución de inversión es de competencia de la Subdirección de Planeación. 
La Subdirección Administrativa y Financiera interviene como segundo plano en el proceso de apoyo para la contratación de estas metas. </t>
  </si>
  <si>
    <t>En cuanto a la Participación en los espacios de consulta pública de los proyectos de reglamentación de los instrumentos económicos, financieros y de mercado está sujeto a la invitación que nos haga el MADS, durante los años 2020 y 2021 no se ha recibido invitación alguna.</t>
  </si>
  <si>
    <t>Para la protección de activos y bienes:  La Entidad cuenta con una póliza de seguro de bienes e intereses patrimoniales esta tiene una vigencia hasta el día 18 de septiembre de 2021.  Se iniciará la estructuración del proceso contractual (menor cuantía) en el mes de agosto 2021.</t>
  </si>
  <si>
    <t xml:space="preserve">Para la optimización de la estrategia de Compras Públicas Sostenibles, se tiene previsto incluir en el contrato de mantenimiento, para luminarias y bienes que estén dentro de las fichas técnicas, de conformidad a lo estipulado por el Ministerio de Ambiente y Desarrollo Sostenible.  </t>
  </si>
  <si>
    <t>• Seccional de Curumaní: en esta seccional existe un contrato de comodato en ejecución. 
• Seccional de La Jagua del Pilar: nos trasladamos a unas nuevas instalaciones, esta se adapta a las necesidades de la Corporación. Existe un contrato de arrendamiento.  
• Seccional de Chimichagua: se encuentra bajo contrato de arrendamiento  
• Seccional de Aguachica: esta edificación es propia de la Entidad.
• En cada seccional se realizó visita de inspección entre los días 6 al 9 de abril de la anualidad presentándose informe de las mismas el 13 de abril de 2021; en estas se identificaron algunas necesidades de mobiliario, computo, infraestructura y herramientas técnicas, las  cuales nos encontramos en evaluación de atender los requerimientos.</t>
  </si>
  <si>
    <t>Estan implementadas y funcionando. Las redes sociales de Facebook, Instagram y Facebook</t>
  </si>
  <si>
    <r>
      <rPr>
        <b/>
        <sz val="24"/>
        <rFont val="Arial"/>
        <family val="2"/>
      </rPr>
      <t xml:space="preserve">A) </t>
    </r>
    <r>
      <rPr>
        <sz val="24"/>
        <rFont val="Arial"/>
        <family val="2"/>
      </rPr>
      <t xml:space="preserve">Se desarrolla asistencia técnica en marco del contrato N° 19-7-0008-0-2020 para la conservación del bosque seco tropical Bs-T, a través de un núcleo de restauración/conservación comunitaria que contribuye a la conectividad y protección en el municipio de Becerril, departamento del Cesar </t>
    </r>
    <r>
      <rPr>
        <b/>
        <sz val="24"/>
        <rFont val="Arial"/>
        <family val="2"/>
      </rPr>
      <t xml:space="preserve">B) </t>
    </r>
    <r>
      <rPr>
        <sz val="24"/>
        <rFont val="Arial"/>
        <family val="2"/>
      </rPr>
      <t>en la comunidad indígena de Tezhumque, perteneciente al pueblo Wiwa, C) proyecto para la Restauración de Áreas Degradadas en las microcuencas del Rio Magiriamo en un área de 10 hectáreas de unidades agroforestales con frutales de mango, cultivo de patilla y arboles maderables, con su correspondiente aislamiento y facilidades de riego.</t>
    </r>
  </si>
  <si>
    <t xml:space="preserve"> Se encuentra en proceso de ejecución el proyecto para la restauración de áreas degradadas en las Microcuencas del Rio Magiriaimo y Bosque Seco en el Municipio de Becerril</t>
  </si>
  <si>
    <t>En proceso de formulación el PMA de la microcuenca Singagarè</t>
  </si>
  <si>
    <t>PROGRAMA</t>
  </si>
  <si>
    <t>AVANCE FISICO</t>
  </si>
  <si>
    <t>PONDERACION</t>
  </si>
  <si>
    <t>AVANCE FINANCIERO</t>
  </si>
  <si>
    <t>AVANCE PROGRAMA 1</t>
  </si>
  <si>
    <t>AVANCE PROGRAMA 2</t>
  </si>
  <si>
    <t>AVANCE PROGRAMA 3</t>
  </si>
  <si>
    <t>AVANCE PROGRAMA 4</t>
  </si>
  <si>
    <t>AVANCE PROGRAMA 5</t>
  </si>
  <si>
    <t>AVANCE PROGRAMA 6</t>
  </si>
  <si>
    <t>AVANCE PROGRAMA 7</t>
  </si>
  <si>
    <t>AVANCE PROGRAMA 8</t>
  </si>
  <si>
    <t>AVANCE PROGRAMA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</si>
</sst>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3" formatCode="_-* #,##0.00_-;\-* #,##0.00_-;_-* &quot;-&quot;??_-;_-@_-"/>
    <numFmt numFmtId="164" formatCode="&quot;$&quot;#,##0;[Red]\-&quot;$&quot;#,##0"/>
    <numFmt numFmtId="165" formatCode="&quot;$&quot;#,##0.00;[Red]\-&quot;$&quot;#,##0.00"/>
    <numFmt numFmtId="166" formatCode="_-&quot;$&quot;* #,##0.00_-;\-&quot;$&quot;* #,##0.00_-;_-&quot;$&quot;* &quot;-&quot;??_-;_-@_-"/>
    <numFmt numFmtId="167" formatCode="_(* #,##0.00_);_(* \(#,##0.00\);_(* &quot;-&quot;??_);_(@_)"/>
    <numFmt numFmtId="168" formatCode="_ * #,##0_ ;_ * \-#,##0_ ;_ * &quot;-&quot;??_ ;_ @_ "/>
    <numFmt numFmtId="169" formatCode="_ * #,##0.0_ ;_ * \-#,##0.0_ ;_ * &quot;-&quot;??_ ;_ @_ "/>
    <numFmt numFmtId="170" formatCode="0.0%"/>
    <numFmt numFmtId="171" formatCode="0.0"/>
    <numFmt numFmtId="172" formatCode="#,##0.0"/>
    <numFmt numFmtId="173" formatCode="_(* #,##0_);_(* \(#,##0\);_(* &quot;-&quot;??_);_(@_)"/>
    <numFmt numFmtId="174" formatCode="_(* #,##0.0_);_(* \(#,##0.0\);_(* &quot;-&quot;??_);_(@_)"/>
    <numFmt numFmtId="175" formatCode="_(* #,##0.000000_);_(* \(#,##0.000000\);_(* &quot;-&quot;??_);_(@_)"/>
    <numFmt numFmtId="176" formatCode="#,##0.000"/>
    <numFmt numFmtId="177" formatCode="[$$-240A]\ #,##0.0"/>
  </numFmts>
  <fonts count="117" x14ac:knownFonts="1">
    <font>
      <sz val="11"/>
      <color theme="1"/>
      <name val="Calibri"/>
      <family val="2"/>
      <scheme val="minor"/>
    </font>
    <font>
      <b/>
      <sz val="10"/>
      <name val="Arial"/>
      <family val="2"/>
    </font>
    <font>
      <b/>
      <sz val="8"/>
      <name val="Arial"/>
      <family val="2"/>
    </font>
    <font>
      <sz val="8"/>
      <name val="Univers"/>
      <family val="2"/>
    </font>
    <font>
      <b/>
      <sz val="8"/>
      <name val="Univers"/>
      <family val="2"/>
    </font>
    <font>
      <sz val="11"/>
      <color theme="1"/>
      <name val="Calibri"/>
      <family val="2"/>
      <scheme val="minor"/>
    </font>
    <font>
      <sz val="8"/>
      <name val="Arial"/>
      <family val="2"/>
    </font>
    <font>
      <b/>
      <sz val="10"/>
      <name val="Univers"/>
      <family val="2"/>
    </font>
    <font>
      <b/>
      <sz val="11"/>
      <color theme="1"/>
      <name val="Calibri"/>
      <family val="2"/>
      <scheme val="minor"/>
    </font>
    <font>
      <b/>
      <sz val="9"/>
      <color theme="1"/>
      <name val="Arial Narrow"/>
      <family val="2"/>
    </font>
    <font>
      <sz val="9"/>
      <color theme="1"/>
      <name val="Arial Narrow"/>
      <family val="2"/>
    </font>
    <font>
      <b/>
      <sz val="11"/>
      <color theme="1"/>
      <name val="Arial Narrow"/>
      <family val="2"/>
    </font>
    <font>
      <b/>
      <sz val="10"/>
      <color indexed="10"/>
      <name val="Arial Narrow"/>
      <family val="2"/>
    </font>
    <font>
      <b/>
      <sz val="18"/>
      <name val="Arial"/>
      <family val="2"/>
    </font>
    <font>
      <b/>
      <sz val="16"/>
      <name val="Arial"/>
      <family val="2"/>
    </font>
    <font>
      <sz val="10"/>
      <name val="Arial"/>
      <family val="2"/>
    </font>
    <font>
      <sz val="9"/>
      <name val="Arial"/>
      <family val="2"/>
    </font>
    <font>
      <sz val="9"/>
      <color indexed="81"/>
      <name val="Tahoma"/>
      <family val="2"/>
    </font>
    <font>
      <b/>
      <sz val="9"/>
      <color indexed="81"/>
      <name val="Tahoma"/>
      <family val="2"/>
    </font>
    <font>
      <sz val="14"/>
      <color rgb="FFFF0000"/>
      <name val="Calibri"/>
      <family val="2"/>
      <scheme val="minor"/>
    </font>
    <font>
      <b/>
      <sz val="14"/>
      <color theme="1"/>
      <name val="Calibri"/>
      <family val="2"/>
      <scheme val="minor"/>
    </font>
    <font>
      <b/>
      <sz val="18"/>
      <color theme="1"/>
      <name val="Calibri"/>
      <family val="2"/>
      <scheme val="minor"/>
    </font>
    <font>
      <b/>
      <sz val="11"/>
      <name val="Univers"/>
      <family val="2"/>
    </font>
    <font>
      <sz val="9"/>
      <name val="Univers"/>
      <family val="2"/>
    </font>
    <font>
      <b/>
      <sz val="6"/>
      <color indexed="8"/>
      <name val="Arial"/>
      <family val="2"/>
    </font>
    <font>
      <b/>
      <i/>
      <sz val="8"/>
      <name val="Arial"/>
      <family val="2"/>
    </font>
    <font>
      <sz val="11"/>
      <color rgb="FFFF0000"/>
      <name val="Calibri"/>
      <family val="2"/>
      <scheme val="minor"/>
    </font>
    <font>
      <b/>
      <sz val="16"/>
      <color theme="1"/>
      <name val="Calibri"/>
      <family val="2"/>
      <scheme val="minor"/>
    </font>
    <font>
      <b/>
      <sz val="11"/>
      <color rgb="FFFF0000"/>
      <name val="Calibri"/>
      <family val="2"/>
      <scheme val="minor"/>
    </font>
    <font>
      <b/>
      <sz val="12"/>
      <color theme="1"/>
      <name val="Calibri"/>
      <family val="2"/>
      <scheme val="minor"/>
    </font>
    <font>
      <b/>
      <sz val="10"/>
      <color theme="1"/>
      <name val="Calibri"/>
      <family val="2"/>
      <scheme val="minor"/>
    </font>
    <font>
      <b/>
      <sz val="9"/>
      <color theme="1"/>
      <name val="Calibri"/>
      <family val="2"/>
      <scheme val="minor"/>
    </font>
    <font>
      <b/>
      <sz val="11"/>
      <name val="Calibri"/>
      <family val="2"/>
      <scheme val="minor"/>
    </font>
    <font>
      <sz val="12"/>
      <color theme="1"/>
      <name val="Times New Roman"/>
      <family val="1"/>
    </font>
    <font>
      <sz val="11"/>
      <color indexed="8"/>
      <name val="Calibri"/>
      <family val="2"/>
    </font>
    <font>
      <b/>
      <sz val="12"/>
      <name val="Arial"/>
      <family val="2"/>
    </font>
    <font>
      <sz val="16"/>
      <color indexed="81"/>
      <name val="Tahoma"/>
      <family val="2"/>
    </font>
    <font>
      <b/>
      <sz val="16"/>
      <color theme="1"/>
      <name val="Arial"/>
      <family val="2"/>
    </font>
    <font>
      <sz val="18"/>
      <color theme="1"/>
      <name val="Arial"/>
      <family val="2"/>
    </font>
    <font>
      <sz val="18"/>
      <name val="Arial"/>
      <family val="2"/>
    </font>
    <font>
      <b/>
      <sz val="26"/>
      <color theme="1"/>
      <name val="Arial"/>
      <family val="2"/>
    </font>
    <font>
      <sz val="12"/>
      <color theme="1"/>
      <name val="Arial"/>
      <family val="2"/>
    </font>
    <font>
      <b/>
      <sz val="22"/>
      <name val="Arial"/>
      <family val="2"/>
    </font>
    <font>
      <b/>
      <sz val="26"/>
      <name val="Arial"/>
      <family val="2"/>
    </font>
    <font>
      <sz val="14"/>
      <color theme="1"/>
      <name val="Calibri"/>
      <family val="2"/>
      <scheme val="minor"/>
    </font>
    <font>
      <sz val="12"/>
      <color theme="1"/>
      <name val="Calibri"/>
      <family val="2"/>
      <scheme val="minor"/>
    </font>
    <font>
      <b/>
      <sz val="11"/>
      <color theme="1"/>
      <name val="Arial"/>
      <family val="2"/>
    </font>
    <font>
      <sz val="11"/>
      <color theme="1"/>
      <name val="Arial"/>
      <family val="2"/>
    </font>
    <font>
      <b/>
      <sz val="11"/>
      <color rgb="FF000000"/>
      <name val="Arial"/>
      <family val="2"/>
    </font>
    <font>
      <b/>
      <sz val="17"/>
      <color rgb="FF000000"/>
      <name val="Calibri"/>
      <family val="2"/>
    </font>
    <font>
      <sz val="17"/>
      <color rgb="FF000000"/>
      <name val="Calibri"/>
      <family val="2"/>
    </font>
    <font>
      <sz val="18"/>
      <color rgb="FF000000"/>
      <name val="Calibri"/>
      <family val="2"/>
    </font>
    <font>
      <b/>
      <sz val="18"/>
      <color rgb="FF000000"/>
      <name val="Calibri"/>
      <family val="2"/>
    </font>
    <font>
      <b/>
      <sz val="24"/>
      <name val="Arial"/>
      <family val="2"/>
    </font>
    <font>
      <sz val="24"/>
      <name val="Arial"/>
      <family val="2"/>
    </font>
    <font>
      <sz val="24"/>
      <color theme="1"/>
      <name val="Arial"/>
      <family val="2"/>
    </font>
    <font>
      <b/>
      <sz val="24"/>
      <color theme="1"/>
      <name val="Arial"/>
      <family val="2"/>
    </font>
    <font>
      <b/>
      <sz val="10"/>
      <color rgb="FF000000"/>
      <name val="Arial"/>
      <family val="2"/>
    </font>
    <font>
      <sz val="12"/>
      <color rgb="FF000000"/>
      <name val="Univers"/>
      <family val="2"/>
    </font>
    <font>
      <b/>
      <sz val="12"/>
      <color rgb="FF000000"/>
      <name val="Univers"/>
      <family val="2"/>
    </font>
    <font>
      <sz val="10"/>
      <color rgb="FF000000"/>
      <name val="Arial"/>
      <family val="2"/>
    </font>
    <font>
      <sz val="9"/>
      <color rgb="FF000000"/>
      <name val="Univers"/>
      <family val="2"/>
    </font>
    <font>
      <sz val="12"/>
      <color rgb="FF000000"/>
      <name val="Univers"/>
      <family val="2"/>
    </font>
    <font>
      <sz val="10"/>
      <color rgb="FF000000"/>
      <name val="Calibri"/>
      <family val="2"/>
    </font>
    <font>
      <b/>
      <sz val="18"/>
      <color rgb="FFFF0000"/>
      <name val="Arial"/>
      <family val="2"/>
    </font>
    <font>
      <sz val="18"/>
      <color rgb="FFFF0000"/>
      <name val="Arial"/>
      <family val="2"/>
    </font>
    <font>
      <sz val="12"/>
      <color rgb="FFFF0000"/>
      <name val="Times New Roman"/>
      <family val="1"/>
    </font>
    <font>
      <sz val="18"/>
      <color indexed="8"/>
      <name val="Arial"/>
      <family val="2"/>
    </font>
    <font>
      <b/>
      <sz val="18"/>
      <color theme="1"/>
      <name val="Arial"/>
      <family val="2"/>
    </font>
    <font>
      <b/>
      <sz val="12"/>
      <color theme="1"/>
      <name val="Arial"/>
      <family val="2"/>
    </font>
    <font>
      <b/>
      <sz val="18"/>
      <color rgb="FFFF0000"/>
      <name val="Times New Roman"/>
      <family val="1"/>
    </font>
    <font>
      <b/>
      <sz val="12"/>
      <color rgb="FFFF0000"/>
      <name val="Times New Roman"/>
      <family val="1"/>
    </font>
    <font>
      <b/>
      <sz val="12"/>
      <color theme="1"/>
      <name val="Times New Roman"/>
      <family val="1"/>
    </font>
    <font>
      <b/>
      <sz val="24"/>
      <color rgb="FFFF0000"/>
      <name val="Arial"/>
      <family val="2"/>
    </font>
    <font>
      <sz val="24"/>
      <color rgb="FFFF0000"/>
      <name val="Arial"/>
      <family val="2"/>
    </font>
    <font>
      <b/>
      <sz val="24"/>
      <name val="Calibri"/>
      <family val="2"/>
    </font>
    <font>
      <sz val="23"/>
      <color theme="1"/>
      <name val="Arial"/>
      <family val="2"/>
    </font>
    <font>
      <b/>
      <sz val="10"/>
      <color indexed="8"/>
      <name val="Arial"/>
      <family val="2"/>
    </font>
    <font>
      <sz val="11"/>
      <color rgb="FF000000"/>
      <name val="Arial"/>
      <family val="2"/>
    </font>
    <font>
      <b/>
      <sz val="14"/>
      <color rgb="FF000000"/>
      <name val="Franklin Gothic Book"/>
      <family val="2"/>
    </font>
    <font>
      <sz val="14"/>
      <name val="Arial"/>
      <family val="2"/>
    </font>
    <font>
      <sz val="14"/>
      <color rgb="FF000000"/>
      <name val="Franklin Gothic Book"/>
      <family val="2"/>
    </font>
    <font>
      <b/>
      <sz val="12"/>
      <color rgb="FF000000"/>
      <name val="Franklin Gothic Book"/>
      <family val="2"/>
    </font>
    <font>
      <sz val="12"/>
      <name val="Arial"/>
      <family val="2"/>
    </font>
    <font>
      <b/>
      <sz val="12"/>
      <color indexed="8"/>
      <name val="Univers"/>
      <family val="2"/>
    </font>
    <font>
      <sz val="12"/>
      <color indexed="8"/>
      <name val="Univers"/>
      <family val="2"/>
    </font>
    <font>
      <sz val="10"/>
      <color indexed="8"/>
      <name val="Arial"/>
      <family val="2"/>
    </font>
    <font>
      <sz val="12"/>
      <color indexed="8"/>
      <name val="Univers"/>
      <family val="2"/>
    </font>
    <font>
      <sz val="14"/>
      <color rgb="FF000000"/>
      <name val="Arial"/>
      <family val="2"/>
    </font>
    <font>
      <b/>
      <sz val="16"/>
      <color rgb="FF000000"/>
      <name val="Franklin Gothic Book"/>
      <family val="2"/>
    </font>
    <font>
      <sz val="16"/>
      <color rgb="FF000000"/>
      <name val="Franklin Gothic Book"/>
      <family val="2"/>
    </font>
    <font>
      <sz val="14"/>
      <color rgb="FF000000"/>
      <name val="Arial"/>
      <family val="2"/>
    </font>
    <font>
      <b/>
      <sz val="16"/>
      <color rgb="FF000000"/>
      <name val="Calibri"/>
      <family val="2"/>
    </font>
    <font>
      <sz val="16"/>
      <color rgb="FF000000"/>
      <name val="Calibri"/>
      <family val="2"/>
    </font>
    <font>
      <b/>
      <sz val="16"/>
      <color rgb="FF000000"/>
      <name val="Franklin Gothic Book"/>
      <family val="2"/>
    </font>
    <font>
      <sz val="16"/>
      <color rgb="FF000000"/>
      <name val="Calibri"/>
      <family val="2"/>
    </font>
    <font>
      <sz val="16"/>
      <color rgb="FF000000"/>
      <name val="Franklin Gothic Book"/>
      <family val="2"/>
    </font>
    <font>
      <b/>
      <sz val="36"/>
      <color rgb="FFFF0000"/>
      <name val="Arial"/>
      <family val="2"/>
    </font>
    <font>
      <b/>
      <sz val="36"/>
      <name val="Arial"/>
      <family val="2"/>
    </font>
    <font>
      <b/>
      <sz val="9"/>
      <name val="Univers"/>
      <family val="2"/>
    </font>
    <font>
      <b/>
      <vertAlign val="superscript"/>
      <sz val="8"/>
      <name val="Univers"/>
      <family val="2"/>
    </font>
    <font>
      <sz val="10"/>
      <name val="Univers"/>
      <family val="2"/>
    </font>
    <font>
      <b/>
      <sz val="14"/>
      <color rgb="FF000000"/>
      <name val="Arial"/>
      <family val="2"/>
    </font>
    <font>
      <b/>
      <sz val="14"/>
      <name val="Arial"/>
      <family val="2"/>
    </font>
    <font>
      <b/>
      <sz val="18"/>
      <color theme="3" tint="0.59999389629810485"/>
      <name val="Arial"/>
      <family val="2"/>
    </font>
    <font>
      <sz val="18"/>
      <color rgb="FF000000"/>
      <name val="Arial"/>
      <family val="2"/>
    </font>
    <font>
      <b/>
      <sz val="18"/>
      <color rgb="FF000000"/>
      <name val="Arial"/>
      <family val="2"/>
    </font>
    <font>
      <b/>
      <sz val="18"/>
      <color indexed="8"/>
      <name val="Arial"/>
      <family val="2"/>
    </font>
    <font>
      <sz val="24"/>
      <color indexed="8"/>
      <name val="Arial"/>
      <family val="2"/>
    </font>
    <font>
      <b/>
      <sz val="22"/>
      <color indexed="8"/>
      <name val="Arial Narrow"/>
      <family val="2"/>
    </font>
    <font>
      <sz val="22"/>
      <name val="Arial"/>
      <family val="2"/>
    </font>
    <font>
      <b/>
      <sz val="24"/>
      <color indexed="8"/>
      <name val="Arial"/>
      <family val="2"/>
    </font>
    <font>
      <sz val="24"/>
      <color rgb="FF000000"/>
      <name val="Arial"/>
      <family val="2"/>
    </font>
    <font>
      <sz val="23"/>
      <name val="Arial"/>
      <family val="2"/>
    </font>
    <font>
      <b/>
      <sz val="23"/>
      <name val="Arial"/>
      <family val="2"/>
    </font>
    <font>
      <b/>
      <sz val="11"/>
      <color rgb="FF000000"/>
      <name val="Calibri"/>
      <family val="2"/>
    </font>
    <font>
      <sz val="11"/>
      <color theme="1"/>
      <name val="Calibri"/>
      <family val="2"/>
    </font>
  </fonts>
  <fills count="48">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C0C0C0"/>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14"/>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FF0000"/>
        <bgColor indexed="64"/>
      </patternFill>
    </fill>
    <fill>
      <patternFill patternType="solid">
        <fgColor rgb="FF92D05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00B0F0"/>
        <bgColor indexed="64"/>
      </patternFill>
    </fill>
    <fill>
      <patternFill patternType="solid">
        <fgColor rgb="FFCCCCFF"/>
        <bgColor rgb="FF000000"/>
      </patternFill>
    </fill>
    <fill>
      <patternFill patternType="solid">
        <fgColor rgb="FFFFFFCC"/>
        <bgColor rgb="FF000000"/>
      </patternFill>
    </fill>
    <fill>
      <patternFill patternType="solid">
        <fgColor rgb="FFCCFFCC"/>
        <bgColor rgb="FF000000"/>
      </patternFill>
    </fill>
    <fill>
      <patternFill patternType="solid">
        <fgColor rgb="FFFFFFFF"/>
        <bgColor rgb="FF000000"/>
      </patternFill>
    </fill>
    <fill>
      <patternFill patternType="solid">
        <fgColor rgb="FFFDA023"/>
        <bgColor indexed="64"/>
      </patternFill>
    </fill>
    <fill>
      <patternFill patternType="solid">
        <fgColor rgb="FFFEDFCC"/>
        <bgColor indexed="64"/>
      </patternFill>
    </fill>
    <fill>
      <patternFill patternType="solid">
        <fgColor rgb="FFFFF0E8"/>
        <bgColor indexed="64"/>
      </patternFill>
    </fill>
    <fill>
      <patternFill patternType="solid">
        <fgColor indexed="31"/>
        <bgColor indexed="64"/>
      </patternFill>
    </fill>
    <fill>
      <patternFill patternType="solid">
        <fgColor indexed="26"/>
        <bgColor indexed="64"/>
      </patternFill>
    </fill>
    <fill>
      <patternFill patternType="solid">
        <fgColor indexed="9"/>
        <bgColor indexed="64"/>
      </patternFill>
    </fill>
    <fill>
      <patternFill patternType="solid">
        <fgColor rgb="FFB9CA1A"/>
        <bgColor indexed="64"/>
      </patternFill>
    </fill>
    <fill>
      <patternFill patternType="solid">
        <fgColor rgb="FFE6ECCC"/>
        <bgColor indexed="64"/>
      </patternFill>
    </fill>
    <fill>
      <patternFill patternType="solid">
        <fgColor rgb="FFF3F6E7"/>
        <bgColor indexed="64"/>
      </patternFill>
    </fill>
    <fill>
      <patternFill patternType="solid">
        <fgColor rgb="FFF79646"/>
        <bgColor indexed="64"/>
      </patternFill>
    </fill>
    <fill>
      <patternFill patternType="solid">
        <fgColor rgb="FFFCDDCF"/>
        <bgColor indexed="64"/>
      </patternFill>
    </fill>
    <fill>
      <patternFill patternType="solid">
        <fgColor rgb="FFFDEFE9"/>
        <bgColor indexed="64"/>
      </patternFill>
    </fill>
    <fill>
      <patternFill patternType="solid">
        <fgColor rgb="FF2F75B5"/>
        <bgColor rgb="FF000000"/>
      </patternFill>
    </fill>
    <fill>
      <patternFill patternType="solid">
        <fgColor theme="3" tint="0.39997558519241921"/>
        <bgColor indexed="64"/>
      </patternFill>
    </fill>
    <fill>
      <patternFill patternType="solid">
        <fgColor theme="0"/>
        <bgColor rgb="FF000000"/>
      </patternFill>
    </fill>
    <fill>
      <patternFill patternType="solid">
        <fgColor indexed="11"/>
        <bgColor indexed="64"/>
      </patternFill>
    </fill>
    <fill>
      <patternFill patternType="solid">
        <fgColor rgb="FFFFFF00"/>
        <bgColor rgb="FF000000"/>
      </patternFill>
    </fill>
    <fill>
      <patternFill patternType="solid">
        <fgColor rgb="FF808080"/>
        <bgColor rgb="FF000000"/>
      </patternFill>
    </fill>
    <fill>
      <patternFill patternType="solid">
        <fgColor rgb="FFFF0000"/>
        <bgColor rgb="FF000000"/>
      </patternFill>
    </fill>
  </fills>
  <borders count="8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C0504D"/>
      </left>
      <right style="medium">
        <color rgb="FFC0504D"/>
      </right>
      <top style="medium">
        <color rgb="FFC0504D"/>
      </top>
      <bottom style="medium">
        <color rgb="FFC0504D"/>
      </bottom>
      <diagonal/>
    </border>
    <border>
      <left style="medium">
        <color rgb="FFC0504D"/>
      </left>
      <right/>
      <top style="medium">
        <color rgb="FFC0504D"/>
      </top>
      <bottom style="medium">
        <color rgb="FFC0504D"/>
      </bottom>
      <diagonal/>
    </border>
    <border>
      <left/>
      <right style="medium">
        <color rgb="FFC0504D"/>
      </right>
      <top style="medium">
        <color rgb="FFC0504D"/>
      </top>
      <bottom style="medium">
        <color rgb="FFC0504D"/>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FFFFFF"/>
      </left>
      <right style="medium">
        <color rgb="FFFFFFFF"/>
      </right>
      <top style="medium">
        <color rgb="FFFFFFFF"/>
      </top>
      <bottom/>
      <diagonal/>
    </border>
    <border>
      <left style="medium">
        <color rgb="FFFFFFFF"/>
      </left>
      <right style="medium">
        <color rgb="FFFFFFFF"/>
      </right>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thick">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diagonal/>
    </border>
    <border>
      <left style="medium">
        <color rgb="FFFFFFFF"/>
      </left>
      <right/>
      <top/>
      <bottom style="thick">
        <color rgb="FFFFFFFF"/>
      </bottom>
      <diagonal/>
    </border>
    <border>
      <left style="medium">
        <color rgb="FF000000"/>
      </left>
      <right style="medium">
        <color rgb="FF000000"/>
      </right>
      <top style="medium">
        <color rgb="FF000000"/>
      </top>
      <bottom/>
      <diagonal/>
    </border>
    <border>
      <left/>
      <right style="thin">
        <color indexed="64"/>
      </right>
      <top/>
      <bottom/>
      <diagonal/>
    </border>
  </borders>
  <cellStyleXfs count="8">
    <xf numFmtId="0" fontId="0" fillId="0" borderId="0"/>
    <xf numFmtId="167" fontId="5" fillId="0" borderId="0" applyFont="0" applyFill="0" applyBorder="0" applyAlignment="0" applyProtection="0"/>
    <xf numFmtId="9" fontId="5" fillId="0" borderId="0" applyFont="0" applyFill="0" applyBorder="0" applyAlignment="0" applyProtection="0"/>
    <xf numFmtId="168" fontId="15" fillId="0" borderId="0" applyFont="0" applyFill="0" applyBorder="0" applyAlignment="0" applyProtection="0"/>
    <xf numFmtId="0" fontId="34" fillId="0" borderId="0"/>
    <xf numFmtId="0" fontId="15" fillId="0" borderId="0"/>
    <xf numFmtId="166" fontId="5" fillId="0" borderId="0" applyFont="0" applyFill="0" applyBorder="0" applyAlignment="0" applyProtection="0"/>
    <xf numFmtId="41" fontId="5" fillId="0" borderId="0" applyFont="0" applyFill="0" applyBorder="0" applyAlignment="0" applyProtection="0"/>
  </cellStyleXfs>
  <cellXfs count="1479">
    <xf numFmtId="0" fontId="0" fillId="0" borderId="0" xfId="0"/>
    <xf numFmtId="0" fontId="1" fillId="0" borderId="0" xfId="0" applyFont="1" applyAlignment="1">
      <alignment horizontal="center"/>
    </xf>
    <xf numFmtId="168" fontId="3" fillId="0" borderId="29" xfId="1" applyNumberFormat="1" applyFont="1" applyFill="1" applyBorder="1" applyAlignment="1" applyProtection="1">
      <alignment horizontal="center" vertical="center" wrapText="1"/>
      <protection locked="0"/>
    </xf>
    <xf numFmtId="168" fontId="3" fillId="0" borderId="25" xfId="1" applyNumberFormat="1" applyFont="1" applyFill="1" applyBorder="1" applyAlignment="1" applyProtection="1">
      <alignment horizontal="center" vertical="center" wrapText="1"/>
      <protection locked="0"/>
    </xf>
    <xf numFmtId="168" fontId="3" fillId="0" borderId="26" xfId="1" applyNumberFormat="1" applyFont="1" applyFill="1" applyBorder="1" applyAlignment="1" applyProtection="1">
      <alignment horizontal="center" vertical="center" wrapText="1"/>
      <protection locked="0"/>
    </xf>
    <xf numFmtId="168" fontId="3" fillId="0" borderId="34" xfId="1" applyNumberFormat="1" applyFont="1" applyFill="1" applyBorder="1" applyAlignment="1" applyProtection="1">
      <alignment horizontal="center" vertical="center" wrapText="1"/>
      <protection locked="0"/>
    </xf>
    <xf numFmtId="168" fontId="3" fillId="0" borderId="33" xfId="1" applyNumberFormat="1" applyFont="1" applyFill="1" applyBorder="1" applyAlignment="1" applyProtection="1">
      <alignment horizontal="center" vertical="center" wrapText="1"/>
      <protection locked="0"/>
    </xf>
    <xf numFmtId="9" fontId="3" fillId="0" borderId="30" xfId="2" applyFont="1" applyFill="1" applyBorder="1" applyAlignment="1" applyProtection="1">
      <alignment horizontal="center" vertical="center" wrapText="1"/>
      <protection locked="0"/>
    </xf>
    <xf numFmtId="9" fontId="3" fillId="0" borderId="27" xfId="2" applyFont="1" applyFill="1" applyBorder="1" applyAlignment="1" applyProtection="1">
      <alignment horizontal="center" vertical="center" wrapText="1"/>
      <protection locked="0"/>
    </xf>
    <xf numFmtId="168" fontId="3" fillId="0" borderId="46" xfId="1" applyNumberFormat="1" applyFont="1" applyFill="1" applyBorder="1" applyAlignment="1" applyProtection="1">
      <alignment horizontal="center" vertical="center" wrapText="1"/>
      <protection locked="0"/>
    </xf>
    <xf numFmtId="168" fontId="3" fillId="0" borderId="3" xfId="1" applyNumberFormat="1" applyFont="1" applyFill="1" applyBorder="1" applyAlignment="1" applyProtection="1">
      <alignment horizontal="center" vertical="center" wrapText="1"/>
      <protection locked="0"/>
    </xf>
    <xf numFmtId="168" fontId="3" fillId="0" borderId="47" xfId="1" applyNumberFormat="1" applyFont="1" applyFill="1" applyBorder="1" applyAlignment="1" applyProtection="1">
      <alignment horizontal="center" vertical="center" wrapText="1"/>
      <protection locked="0"/>
    </xf>
    <xf numFmtId="168" fontId="3" fillId="0" borderId="28" xfId="1" applyNumberFormat="1" applyFont="1" applyFill="1" applyBorder="1" applyAlignment="1" applyProtection="1">
      <alignment horizontal="center" vertical="center" wrapText="1"/>
      <protection locked="0"/>
    </xf>
    <xf numFmtId="168" fontId="3" fillId="0" borderId="24" xfId="1" applyNumberFormat="1" applyFont="1" applyFill="1" applyBorder="1" applyAlignment="1" applyProtection="1">
      <alignment vertical="center" wrapText="1"/>
      <protection locked="0"/>
    </xf>
    <xf numFmtId="9" fontId="7" fillId="3" borderId="24" xfId="2" applyFont="1" applyFill="1" applyBorder="1" applyAlignment="1" applyProtection="1">
      <alignment horizontal="center" vertical="center" wrapText="1"/>
      <protection locked="0"/>
    </xf>
    <xf numFmtId="168" fontId="3" fillId="0" borderId="9" xfId="1" applyNumberFormat="1" applyFont="1" applyFill="1" applyBorder="1" applyAlignment="1" applyProtection="1">
      <alignment horizontal="center" vertical="center" wrapText="1"/>
      <protection locked="0"/>
    </xf>
    <xf numFmtId="0" fontId="10" fillId="0" borderId="34" xfId="0" applyFont="1" applyBorder="1" applyAlignment="1">
      <alignment wrapText="1"/>
    </xf>
    <xf numFmtId="0" fontId="10" fillId="0" borderId="8" xfId="0" applyFont="1" applyBorder="1" applyAlignment="1">
      <alignment wrapText="1"/>
    </xf>
    <xf numFmtId="0" fontId="10" fillId="0" borderId="8" xfId="0" applyFont="1" applyBorder="1" applyAlignment="1">
      <alignment horizontal="center" wrapText="1"/>
    </xf>
    <xf numFmtId="0" fontId="10" fillId="0" borderId="1" xfId="0" applyFont="1" applyBorder="1" applyAlignment="1">
      <alignment horizontal="center" wrapText="1"/>
    </xf>
    <xf numFmtId="3" fontId="10" fillId="0" borderId="8" xfId="0" applyNumberFormat="1" applyFont="1" applyBorder="1" applyAlignment="1">
      <alignment horizontal="center" wrapText="1"/>
    </xf>
    <xf numFmtId="0" fontId="10" fillId="0" borderId="27" xfId="0" applyFont="1" applyBorder="1" applyAlignment="1">
      <alignment wrapText="1"/>
    </xf>
    <xf numFmtId="0" fontId="10" fillId="0" borderId="6" xfId="0" applyFont="1" applyBorder="1" applyAlignment="1">
      <alignment wrapText="1"/>
    </xf>
    <xf numFmtId="0" fontId="10" fillId="0" borderId="6" xfId="0" applyFont="1" applyBorder="1" applyAlignment="1">
      <alignment horizontal="center" wrapText="1"/>
    </xf>
    <xf numFmtId="3" fontId="10" fillId="0" borderId="8" xfId="0" applyNumberFormat="1" applyFont="1" applyBorder="1" applyAlignment="1">
      <alignment wrapText="1"/>
    </xf>
    <xf numFmtId="3" fontId="10" fillId="0" borderId="6" xfId="0" applyNumberFormat="1" applyFont="1" applyBorder="1" applyAlignment="1">
      <alignment horizontal="center" wrapText="1"/>
    </xf>
    <xf numFmtId="0" fontId="10" fillId="0" borderId="34" xfId="0" applyFont="1" applyBorder="1" applyAlignment="1">
      <alignment horizontal="justify" wrapText="1"/>
    </xf>
    <xf numFmtId="0" fontId="10" fillId="0" borderId="11" xfId="0" applyFont="1" applyBorder="1" applyAlignment="1">
      <alignment horizontal="center" wrapText="1"/>
    </xf>
    <xf numFmtId="0" fontId="8" fillId="0" borderId="0" xfId="0" applyFont="1"/>
    <xf numFmtId="0" fontId="0" fillId="0" borderId="0" xfId="0" applyAlignment="1">
      <alignment horizontal="center"/>
    </xf>
    <xf numFmtId="0" fontId="15" fillId="0" borderId="0" xfId="0" applyFont="1"/>
    <xf numFmtId="0" fontId="15" fillId="0" borderId="0" xfId="0" applyFont="1" applyAlignment="1">
      <alignment vertical="center"/>
    </xf>
    <xf numFmtId="0" fontId="6" fillId="0" borderId="0" xfId="0" applyFont="1"/>
    <xf numFmtId="0" fontId="16" fillId="0" borderId="0" xfId="0" applyFont="1"/>
    <xf numFmtId="168" fontId="3" fillId="0" borderId="22" xfId="1" applyNumberFormat="1" applyFont="1" applyFill="1" applyBorder="1" applyAlignment="1" applyProtection="1">
      <alignment vertical="center" wrapText="1"/>
      <protection locked="0"/>
    </xf>
    <xf numFmtId="168" fontId="3" fillId="0" borderId="16" xfId="1" applyNumberFormat="1" applyFont="1" applyFill="1" applyBorder="1" applyAlignment="1" applyProtection="1">
      <alignment vertical="center" wrapText="1"/>
      <protection locked="0"/>
    </xf>
    <xf numFmtId="168" fontId="3" fillId="0" borderId="12" xfId="1" applyNumberFormat="1" applyFont="1" applyFill="1" applyBorder="1" applyAlignment="1" applyProtection="1">
      <alignment vertical="center" wrapText="1"/>
      <protection locked="0"/>
    </xf>
    <xf numFmtId="0" fontId="9" fillId="4" borderId="4" xfId="0" applyFont="1" applyFill="1" applyBorder="1" applyAlignment="1">
      <alignment horizontal="center" vertical="top" wrapText="1"/>
    </xf>
    <xf numFmtId="0" fontId="9" fillId="4" borderId="8" xfId="0" applyFont="1" applyFill="1" applyBorder="1" applyAlignment="1">
      <alignment horizontal="center" vertical="top" wrapText="1"/>
    </xf>
    <xf numFmtId="0" fontId="10" fillId="0" borderId="24" xfId="0" applyFont="1" applyBorder="1" applyAlignment="1">
      <alignment horizontal="center" wrapText="1"/>
    </xf>
    <xf numFmtId="0" fontId="19" fillId="0" borderId="0" xfId="0" applyFont="1"/>
    <xf numFmtId="0" fontId="20" fillId="0" borderId="0" xfId="0" applyFont="1"/>
    <xf numFmtId="168" fontId="3" fillId="0" borderId="0" xfId="1" applyNumberFormat="1" applyFont="1" applyFill="1" applyBorder="1" applyAlignment="1" applyProtection="1">
      <alignment horizontal="center" vertical="center" wrapText="1"/>
      <protection locked="0"/>
    </xf>
    <xf numFmtId="168" fontId="3" fillId="0" borderId="49" xfId="1" applyNumberFormat="1" applyFont="1" applyFill="1" applyBorder="1" applyAlignment="1" applyProtection="1">
      <alignment horizontal="center" vertical="center" wrapText="1"/>
      <protection locked="0"/>
    </xf>
    <xf numFmtId="168" fontId="3" fillId="0" borderId="24" xfId="1" applyNumberFormat="1" applyFont="1" applyFill="1" applyBorder="1" applyAlignment="1" applyProtection="1">
      <alignment horizontal="center" vertical="center" wrapText="1"/>
      <protection locked="0"/>
    </xf>
    <xf numFmtId="168" fontId="3" fillId="0" borderId="34" xfId="1" applyNumberFormat="1" applyFont="1" applyFill="1" applyBorder="1" applyAlignment="1" applyProtection="1">
      <alignment vertical="center" wrapText="1"/>
      <protection locked="0"/>
    </xf>
    <xf numFmtId="168" fontId="3" fillId="0" borderId="33" xfId="1" applyNumberFormat="1" applyFont="1" applyFill="1" applyBorder="1" applyAlignment="1" applyProtection="1">
      <alignment vertical="center" wrapText="1"/>
      <protection locked="0"/>
    </xf>
    <xf numFmtId="9" fontId="3" fillId="0" borderId="29" xfId="2" applyFont="1" applyFill="1" applyBorder="1" applyAlignment="1" applyProtection="1">
      <alignment horizontal="center" vertical="center" wrapText="1"/>
      <protection locked="0"/>
    </xf>
    <xf numFmtId="9" fontId="3" fillId="0" borderId="28" xfId="2" applyFont="1" applyFill="1" applyBorder="1" applyAlignment="1" applyProtection="1">
      <alignment horizontal="center" vertical="center" wrapText="1"/>
      <protection locked="0"/>
    </xf>
    <xf numFmtId="9" fontId="3" fillId="0" borderId="26" xfId="2" applyFont="1" applyFill="1" applyBorder="1" applyAlignment="1" applyProtection="1">
      <alignment horizontal="center" vertical="center" wrapText="1"/>
      <protection locked="0"/>
    </xf>
    <xf numFmtId="168" fontId="3" fillId="0" borderId="26" xfId="1" applyNumberFormat="1" applyFont="1" applyFill="1" applyBorder="1" applyAlignment="1" applyProtection="1">
      <alignment vertical="center" wrapText="1"/>
      <protection locked="0"/>
    </xf>
    <xf numFmtId="168" fontId="3" fillId="0" borderId="29" xfId="1" applyNumberFormat="1" applyFont="1" applyFill="1" applyBorder="1" applyAlignment="1" applyProtection="1">
      <alignment vertical="center" wrapText="1"/>
      <protection locked="0"/>
    </xf>
    <xf numFmtId="168" fontId="3" fillId="0" borderId="28" xfId="1" applyNumberFormat="1" applyFont="1" applyFill="1" applyBorder="1" applyAlignment="1" applyProtection="1">
      <alignment vertical="center" wrapText="1"/>
      <protection locked="0"/>
    </xf>
    <xf numFmtId="0" fontId="0" fillId="0" borderId="24" xfId="0" applyBorder="1" applyAlignment="1"/>
    <xf numFmtId="0" fontId="0" fillId="0" borderId="24" xfId="0" applyBorder="1" applyAlignment="1">
      <alignment horizontal="center"/>
    </xf>
    <xf numFmtId="168" fontId="23" fillId="0" borderId="25" xfId="1" applyNumberFormat="1" applyFont="1" applyFill="1" applyBorder="1" applyAlignment="1" applyProtection="1">
      <alignment vertical="center" wrapText="1"/>
      <protection locked="0"/>
    </xf>
    <xf numFmtId="169" fontId="23" fillId="0" borderId="25" xfId="1" applyNumberFormat="1" applyFont="1" applyFill="1" applyBorder="1" applyAlignment="1" applyProtection="1">
      <alignment vertical="center" wrapText="1"/>
      <protection locked="0"/>
    </xf>
    <xf numFmtId="168" fontId="23" fillId="0" borderId="33" xfId="1" applyNumberFormat="1" applyFont="1" applyFill="1" applyBorder="1" applyAlignment="1" applyProtection="1">
      <alignment vertical="center" wrapText="1"/>
      <protection locked="0"/>
    </xf>
    <xf numFmtId="169" fontId="23" fillId="0" borderId="33" xfId="1" applyNumberFormat="1" applyFont="1" applyFill="1" applyBorder="1" applyAlignment="1" applyProtection="1">
      <alignment vertical="center" wrapText="1"/>
      <protection locked="0"/>
    </xf>
    <xf numFmtId="168" fontId="23" fillId="0" borderId="34" xfId="1" applyNumberFormat="1" applyFont="1" applyFill="1" applyBorder="1" applyAlignment="1" applyProtection="1">
      <alignment vertical="center" wrapText="1"/>
      <protection locked="0"/>
    </xf>
    <xf numFmtId="169" fontId="23" fillId="0" borderId="34" xfId="1" applyNumberFormat="1" applyFont="1" applyFill="1" applyBorder="1" applyAlignment="1" applyProtection="1">
      <alignment vertical="center" wrapText="1"/>
      <protection locked="0"/>
    </xf>
    <xf numFmtId="168" fontId="23" fillId="0" borderId="26" xfId="1" applyNumberFormat="1" applyFont="1" applyFill="1" applyBorder="1" applyAlignment="1" applyProtection="1">
      <alignment horizontal="center" vertical="center" wrapText="1"/>
      <protection locked="0"/>
    </xf>
    <xf numFmtId="169" fontId="23" fillId="0" borderId="26" xfId="1" applyNumberFormat="1" applyFont="1" applyFill="1" applyBorder="1" applyAlignment="1" applyProtection="1">
      <alignment horizontal="center" vertical="center" wrapText="1"/>
      <protection locked="0"/>
    </xf>
    <xf numFmtId="168" fontId="23" fillId="0" borderId="29" xfId="1" applyNumberFormat="1" applyFont="1" applyFill="1" applyBorder="1" applyAlignment="1" applyProtection="1">
      <alignment horizontal="center" vertical="center" wrapText="1"/>
      <protection locked="0"/>
    </xf>
    <xf numFmtId="169" fontId="23" fillId="0" borderId="29" xfId="1" applyNumberFormat="1" applyFont="1" applyFill="1" applyBorder="1" applyAlignment="1" applyProtection="1">
      <alignment horizontal="center" vertical="center" wrapText="1"/>
      <protection locked="0"/>
    </xf>
    <xf numFmtId="168" fontId="23" fillId="0" borderId="24" xfId="1" applyNumberFormat="1" applyFont="1" applyFill="1" applyBorder="1" applyAlignment="1" applyProtection="1">
      <alignment vertical="center" wrapText="1"/>
      <protection locked="0"/>
    </xf>
    <xf numFmtId="169" fontId="23" fillId="0" borderId="24" xfId="1" applyNumberFormat="1" applyFont="1" applyFill="1" applyBorder="1" applyAlignment="1" applyProtection="1">
      <alignment vertical="center" wrapText="1"/>
      <protection locked="0"/>
    </xf>
    <xf numFmtId="168" fontId="23" fillId="0" borderId="28" xfId="1" applyNumberFormat="1" applyFont="1" applyFill="1" applyBorder="1" applyAlignment="1" applyProtection="1">
      <alignment horizontal="center" vertical="center" wrapText="1"/>
      <protection locked="0"/>
    </xf>
    <xf numFmtId="169" fontId="23" fillId="0" borderId="28" xfId="1" applyNumberFormat="1" applyFont="1" applyFill="1" applyBorder="1" applyAlignment="1" applyProtection="1">
      <alignment horizontal="center" vertical="center" wrapText="1"/>
      <protection locked="0"/>
    </xf>
    <xf numFmtId="168" fontId="23" fillId="0" borderId="33" xfId="1" applyNumberFormat="1" applyFont="1" applyFill="1" applyBorder="1" applyAlignment="1" applyProtection="1">
      <alignment horizontal="center" vertical="center" wrapText="1"/>
      <protection locked="0"/>
    </xf>
    <xf numFmtId="169" fontId="23" fillId="0" borderId="33" xfId="1" applyNumberFormat="1" applyFont="1" applyFill="1" applyBorder="1" applyAlignment="1" applyProtection="1">
      <alignment horizontal="center" vertical="center" wrapText="1"/>
      <protection locked="0"/>
    </xf>
    <xf numFmtId="0" fontId="8" fillId="14" borderId="10" xfId="0" applyFont="1" applyFill="1" applyBorder="1" applyAlignment="1">
      <alignment horizontal="right"/>
    </xf>
    <xf numFmtId="169" fontId="20" fillId="14" borderId="11" xfId="0" applyNumberFormat="1" applyFont="1" applyFill="1" applyBorder="1"/>
    <xf numFmtId="169" fontId="20" fillId="14" borderId="11" xfId="0" applyNumberFormat="1" applyFont="1" applyFill="1" applyBorder="1" applyAlignment="1"/>
    <xf numFmtId="0" fontId="20" fillId="14" borderId="10" xfId="0" applyFont="1" applyFill="1" applyBorder="1" applyAlignment="1">
      <alignment horizontal="right"/>
    </xf>
    <xf numFmtId="0" fontId="25" fillId="0" borderId="0" xfId="0" applyFont="1"/>
    <xf numFmtId="2" fontId="0" fillId="0" borderId="41" xfId="0" applyNumberFormat="1" applyBorder="1"/>
    <xf numFmtId="0" fontId="0" fillId="16" borderId="0" xfId="0" applyFill="1"/>
    <xf numFmtId="0" fontId="27" fillId="16" borderId="0" xfId="0" applyFont="1" applyFill="1" applyAlignment="1">
      <alignment horizontal="center"/>
    </xf>
    <xf numFmtId="0" fontId="0" fillId="17" borderId="52" xfId="0" applyFill="1" applyBorder="1" applyAlignment="1">
      <alignment vertical="center" wrapText="1"/>
    </xf>
    <xf numFmtId="173" fontId="0" fillId="19" borderId="52" xfId="1" applyNumberFormat="1" applyFont="1" applyFill="1" applyBorder="1" applyAlignment="1">
      <alignment vertical="center" wrapText="1"/>
    </xf>
    <xf numFmtId="0" fontId="0" fillId="19" borderId="55" xfId="0" applyFill="1" applyBorder="1" applyAlignment="1">
      <alignment vertical="center" wrapText="1"/>
    </xf>
    <xf numFmtId="0" fontId="0" fillId="0" borderId="38" xfId="0" applyBorder="1" applyAlignment="1">
      <alignment vertical="center" wrapText="1"/>
    </xf>
    <xf numFmtId="0" fontId="0" fillId="0" borderId="38" xfId="0" applyBorder="1"/>
    <xf numFmtId="173" fontId="0" fillId="0" borderId="38" xfId="1" applyNumberFormat="1" applyFont="1" applyBorder="1"/>
    <xf numFmtId="0" fontId="0" fillId="0" borderId="54" xfId="0" applyBorder="1"/>
    <xf numFmtId="0" fontId="0" fillId="0" borderId="41" xfId="0" applyBorder="1" applyAlignment="1">
      <alignment vertical="center" wrapText="1"/>
    </xf>
    <xf numFmtId="0" fontId="0" fillId="0" borderId="41" xfId="0" applyBorder="1"/>
    <xf numFmtId="173" fontId="0" fillId="0" borderId="41" xfId="1" applyNumberFormat="1" applyFont="1" applyBorder="1"/>
    <xf numFmtId="0" fontId="0" fillId="0" borderId="42" xfId="0" applyBorder="1"/>
    <xf numFmtId="2" fontId="0" fillId="0" borderId="42" xfId="0" applyNumberFormat="1" applyBorder="1"/>
    <xf numFmtId="0" fontId="0" fillId="0" borderId="52" xfId="0" applyBorder="1" applyAlignment="1">
      <alignment vertical="center" wrapText="1"/>
    </xf>
    <xf numFmtId="0" fontId="0" fillId="0" borderId="52" xfId="0" applyBorder="1"/>
    <xf numFmtId="173" fontId="0" fillId="0" borderId="52" xfId="1" applyNumberFormat="1" applyFont="1" applyBorder="1"/>
    <xf numFmtId="2" fontId="0" fillId="0" borderId="55" xfId="0" applyNumberFormat="1" applyBorder="1"/>
    <xf numFmtId="0" fontId="8" fillId="0" borderId="56" xfId="0" applyFont="1" applyBorder="1" applyAlignment="1">
      <alignment vertical="center" wrapText="1"/>
    </xf>
    <xf numFmtId="0" fontId="0" fillId="0" borderId="50" xfId="0" applyBorder="1" applyAlignment="1">
      <alignment vertical="center" wrapText="1"/>
    </xf>
    <xf numFmtId="0" fontId="0" fillId="0" borderId="50" xfId="0" applyBorder="1"/>
    <xf numFmtId="173" fontId="0" fillId="0" borderId="50" xfId="1" applyNumberFormat="1" applyFont="1" applyBorder="1"/>
    <xf numFmtId="2" fontId="0" fillId="0" borderId="54" xfId="0" applyNumberFormat="1" applyBorder="1" applyAlignment="1"/>
    <xf numFmtId="2" fontId="0" fillId="0" borderId="42" xfId="0" applyNumberFormat="1" applyBorder="1" applyAlignment="1"/>
    <xf numFmtId="0" fontId="8" fillId="17" borderId="52" xfId="0" applyFont="1" applyFill="1" applyBorder="1" applyAlignment="1">
      <alignment vertical="center" wrapText="1"/>
    </xf>
    <xf numFmtId="173" fontId="8" fillId="19" borderId="52" xfId="1" applyNumberFormat="1" applyFont="1" applyFill="1" applyBorder="1" applyAlignment="1">
      <alignment vertical="center" wrapText="1"/>
    </xf>
    <xf numFmtId="0" fontId="8" fillId="19" borderId="55" xfId="0" applyFont="1" applyFill="1" applyBorder="1" applyAlignment="1">
      <alignment vertical="center" wrapText="1"/>
    </xf>
    <xf numFmtId="0" fontId="0" fillId="13" borderId="0" xfId="0" applyFill="1"/>
    <xf numFmtId="0" fontId="0" fillId="13" borderId="41" xfId="0" applyFill="1" applyBorder="1"/>
    <xf numFmtId="3" fontId="0" fillId="0" borderId="38" xfId="0" applyNumberFormat="1" applyBorder="1"/>
    <xf numFmtId="0" fontId="0" fillId="0" borderId="53" xfId="0" applyBorder="1"/>
    <xf numFmtId="3" fontId="0" fillId="0" borderId="41" xfId="0" applyNumberFormat="1" applyBorder="1"/>
    <xf numFmtId="0" fontId="8" fillId="0" borderId="20" xfId="0" applyFont="1" applyBorder="1" applyAlignment="1">
      <alignment vertical="center" wrapText="1"/>
    </xf>
    <xf numFmtId="0" fontId="0" fillId="0" borderId="53" xfId="0" applyBorder="1" applyAlignment="1">
      <alignment vertical="center" wrapText="1"/>
    </xf>
    <xf numFmtId="173" fontId="0" fillId="0" borderId="53" xfId="1" applyNumberFormat="1" applyFont="1" applyBorder="1"/>
    <xf numFmtId="0" fontId="0" fillId="0" borderId="35" xfId="0" applyBorder="1" applyAlignment="1">
      <alignment vertical="center" wrapText="1"/>
    </xf>
    <xf numFmtId="0" fontId="0" fillId="0" borderId="35" xfId="0" applyBorder="1"/>
    <xf numFmtId="173" fontId="0" fillId="0" borderId="35" xfId="1" applyNumberFormat="1" applyFont="1" applyBorder="1"/>
    <xf numFmtId="2" fontId="0" fillId="0" borderId="36" xfId="0" applyNumberFormat="1" applyBorder="1"/>
    <xf numFmtId="0" fontId="8" fillId="0" borderId="12" xfId="0" applyFont="1" applyBorder="1" applyAlignment="1">
      <alignment vertical="center" wrapText="1"/>
    </xf>
    <xf numFmtId="0" fontId="0" fillId="0" borderId="48" xfId="0" applyBorder="1" applyAlignment="1">
      <alignment vertical="center" wrapText="1"/>
    </xf>
    <xf numFmtId="0" fontId="0" fillId="0" borderId="48" xfId="0" applyBorder="1"/>
    <xf numFmtId="173" fontId="0" fillId="0" borderId="48" xfId="1" applyNumberFormat="1" applyFont="1" applyBorder="1"/>
    <xf numFmtId="2" fontId="0" fillId="0" borderId="13" xfId="0" applyNumberFormat="1" applyBorder="1" applyAlignment="1"/>
    <xf numFmtId="0" fontId="0" fillId="17" borderId="41" xfId="0" applyFill="1" applyBorder="1" applyAlignment="1">
      <alignment vertical="center" wrapText="1"/>
    </xf>
    <xf numFmtId="0" fontId="0" fillId="19" borderId="41" xfId="0" applyFill="1" applyBorder="1" applyAlignment="1">
      <alignment vertical="center" wrapText="1"/>
    </xf>
    <xf numFmtId="173" fontId="0" fillId="0" borderId="54" xfId="1" applyNumberFormat="1" applyFont="1" applyBorder="1"/>
    <xf numFmtId="173" fontId="0" fillId="0" borderId="42" xfId="1" applyNumberFormat="1" applyFont="1" applyBorder="1"/>
    <xf numFmtId="173" fontId="0" fillId="0" borderId="36" xfId="1" applyNumberFormat="1" applyFont="1" applyBorder="1"/>
    <xf numFmtId="0" fontId="0" fillId="0" borderId="44" xfId="0" applyBorder="1" applyAlignment="1">
      <alignment vertical="center" wrapText="1"/>
    </xf>
    <xf numFmtId="0" fontId="0" fillId="0" borderId="44" xfId="0" applyBorder="1"/>
    <xf numFmtId="173" fontId="0" fillId="0" borderId="55" xfId="1" applyNumberFormat="1" applyFont="1" applyBorder="1"/>
    <xf numFmtId="173" fontId="0" fillId="0" borderId="57" xfId="1" applyNumberFormat="1" applyFont="1" applyBorder="1"/>
    <xf numFmtId="0" fontId="8" fillId="16" borderId="0" xfId="0" applyFont="1" applyFill="1"/>
    <xf numFmtId="0" fontId="0" fillId="17" borderId="35" xfId="0" applyFill="1" applyBorder="1" applyAlignment="1">
      <alignment vertical="center" wrapText="1"/>
    </xf>
    <xf numFmtId="173" fontId="0" fillId="19" borderId="35" xfId="1" applyNumberFormat="1" applyFont="1" applyFill="1" applyBorder="1" applyAlignment="1">
      <alignment vertical="center" wrapText="1"/>
    </xf>
    <xf numFmtId="0" fontId="0" fillId="19" borderId="35" xfId="0" applyFill="1" applyBorder="1" applyAlignment="1">
      <alignment vertical="center" wrapText="1"/>
    </xf>
    <xf numFmtId="0" fontId="0" fillId="19" borderId="36" xfId="0" applyFill="1" applyBorder="1" applyAlignment="1">
      <alignment vertical="center" wrapText="1"/>
    </xf>
    <xf numFmtId="0" fontId="0" fillId="16" borderId="53" xfId="0" applyFill="1" applyBorder="1" applyAlignment="1">
      <alignment horizontal="right" vertical="center" wrapText="1"/>
    </xf>
    <xf numFmtId="173" fontId="0" fillId="0" borderId="58" xfId="1" applyNumberFormat="1" applyFont="1" applyBorder="1"/>
    <xf numFmtId="2" fontId="0" fillId="0" borderId="38" xfId="0" applyNumberFormat="1" applyBorder="1"/>
    <xf numFmtId="2" fontId="0" fillId="0" borderId="35" xfId="0" applyNumberFormat="1" applyBorder="1"/>
    <xf numFmtId="2" fontId="0" fillId="0" borderId="44" xfId="0" applyNumberFormat="1" applyBorder="1"/>
    <xf numFmtId="173" fontId="0" fillId="0" borderId="44" xfId="1" applyNumberFormat="1" applyFont="1" applyBorder="1"/>
    <xf numFmtId="173" fontId="0" fillId="0" borderId="45" xfId="1" applyNumberFormat="1" applyFont="1" applyBorder="1"/>
    <xf numFmtId="0" fontId="0" fillId="0" borderId="41" xfId="0" applyBorder="1" applyAlignment="1">
      <alignment horizontal="left" vertical="center" wrapText="1"/>
    </xf>
    <xf numFmtId="173" fontId="0" fillId="0" borderId="42" xfId="0" applyNumberFormat="1" applyBorder="1"/>
    <xf numFmtId="0" fontId="0" fillId="16" borderId="53" xfId="0" applyFill="1" applyBorder="1" applyAlignment="1">
      <alignment vertical="center" wrapText="1"/>
    </xf>
    <xf numFmtId="0" fontId="0" fillId="16" borderId="38" xfId="0" applyFill="1" applyBorder="1"/>
    <xf numFmtId="0" fontId="0" fillId="16" borderId="41" xfId="0" applyFill="1" applyBorder="1"/>
    <xf numFmtId="0" fontId="0" fillId="16" borderId="35" xfId="0" applyFill="1" applyBorder="1"/>
    <xf numFmtId="0" fontId="0" fillId="16" borderId="44" xfId="0" applyFill="1" applyBorder="1"/>
    <xf numFmtId="173" fontId="0" fillId="0" borderId="53" xfId="1" applyNumberFormat="1" applyFont="1" applyBorder="1" applyAlignment="1">
      <alignment vertical="center" wrapText="1"/>
    </xf>
    <xf numFmtId="3" fontId="0" fillId="13" borderId="41" xfId="0" applyNumberFormat="1" applyFill="1" applyBorder="1"/>
    <xf numFmtId="3" fontId="0" fillId="13" borderId="41" xfId="0" applyNumberFormat="1" applyFill="1" applyBorder="1" applyAlignment="1">
      <alignment horizontal="right" vertical="center"/>
    </xf>
    <xf numFmtId="0" fontId="27" fillId="16" borderId="0" xfId="0" applyFont="1" applyFill="1" applyBorder="1" applyAlignment="1">
      <alignment horizontal="center"/>
    </xf>
    <xf numFmtId="0" fontId="0" fillId="19" borderId="52" xfId="0" applyFill="1" applyBorder="1" applyAlignment="1">
      <alignment vertical="center" wrapText="1"/>
    </xf>
    <xf numFmtId="173" fontId="0" fillId="0" borderId="41" xfId="1" applyNumberFormat="1" applyFont="1" applyBorder="1" applyAlignment="1"/>
    <xf numFmtId="173" fontId="0" fillId="0" borderId="35" xfId="1" applyNumberFormat="1" applyFont="1" applyBorder="1" applyAlignment="1">
      <alignment horizontal="center"/>
    </xf>
    <xf numFmtId="173" fontId="0" fillId="0" borderId="38" xfId="1" applyNumberFormat="1" applyFont="1" applyBorder="1" applyAlignment="1"/>
    <xf numFmtId="173" fontId="0" fillId="0" borderId="52" xfId="1" applyNumberFormat="1" applyFont="1" applyBorder="1" applyAlignment="1"/>
    <xf numFmtId="0" fontId="8" fillId="22" borderId="41" xfId="0" applyFont="1" applyFill="1" applyBorder="1" applyAlignment="1">
      <alignment vertical="center" wrapText="1"/>
    </xf>
    <xf numFmtId="167" fontId="28" fillId="22" borderId="41" xfId="1" applyFont="1" applyFill="1" applyBorder="1"/>
    <xf numFmtId="2" fontId="0" fillId="0" borderId="41" xfId="0" applyNumberFormat="1" applyBorder="1" applyAlignment="1">
      <alignment vertical="center" wrapText="1"/>
    </xf>
    <xf numFmtId="0" fontId="0" fillId="0" borderId="0" xfId="0" applyAlignment="1">
      <alignment vertical="center" wrapText="1"/>
    </xf>
    <xf numFmtId="0" fontId="0" fillId="0" borderId="44" xfId="0" applyBorder="1" applyAlignment="1">
      <alignment horizontal="left" vertical="center" wrapText="1"/>
    </xf>
    <xf numFmtId="173" fontId="0" fillId="0" borderId="44" xfId="1" applyNumberFormat="1" applyFont="1" applyBorder="1" applyAlignment="1"/>
    <xf numFmtId="0" fontId="0" fillId="19" borderId="42" xfId="0" applyFill="1" applyBorder="1" applyAlignment="1">
      <alignment vertical="center" wrapText="1"/>
    </xf>
    <xf numFmtId="0" fontId="27" fillId="16" borderId="7" xfId="0" applyFont="1" applyFill="1" applyBorder="1" applyAlignment="1">
      <alignment horizontal="center"/>
    </xf>
    <xf numFmtId="0" fontId="27" fillId="16" borderId="1" xfId="0" applyFont="1" applyFill="1" applyBorder="1" applyAlignment="1">
      <alignment horizontal="center"/>
    </xf>
    <xf numFmtId="0" fontId="0" fillId="0" borderId="51" xfId="0" applyBorder="1"/>
    <xf numFmtId="0" fontId="30" fillId="0" borderId="20" xfId="0" applyFont="1" applyBorder="1" applyAlignment="1">
      <alignment vertical="center" wrapText="1"/>
    </xf>
    <xf numFmtId="0" fontId="0" fillId="22" borderId="48" xfId="0" applyFill="1" applyBorder="1"/>
    <xf numFmtId="167" fontId="26" fillId="22" borderId="48" xfId="1" applyFont="1" applyFill="1" applyBorder="1"/>
    <xf numFmtId="3" fontId="0" fillId="22" borderId="48" xfId="0" applyNumberFormat="1" applyFill="1" applyBorder="1"/>
    <xf numFmtId="167" fontId="26" fillId="22" borderId="13" xfId="1" applyFont="1" applyFill="1" applyBorder="1"/>
    <xf numFmtId="2" fontId="0" fillId="0" borderId="50" xfId="0" applyNumberFormat="1" applyBorder="1"/>
    <xf numFmtId="0" fontId="0" fillId="0" borderId="50" xfId="0" applyBorder="1" applyAlignment="1">
      <alignment horizontal="left" vertical="center" wrapText="1"/>
    </xf>
    <xf numFmtId="173" fontId="0" fillId="0" borderId="50" xfId="1" applyNumberFormat="1" applyFont="1" applyBorder="1" applyAlignment="1">
      <alignment horizontal="center"/>
    </xf>
    <xf numFmtId="0" fontId="0" fillId="0" borderId="35" xfId="0" applyBorder="1" applyAlignment="1">
      <alignment horizontal="left" vertical="center" wrapText="1"/>
    </xf>
    <xf numFmtId="173" fontId="0" fillId="0" borderId="36" xfId="0" applyNumberFormat="1" applyBorder="1"/>
    <xf numFmtId="0" fontId="0" fillId="22" borderId="48" xfId="0" applyFont="1" applyFill="1" applyBorder="1"/>
    <xf numFmtId="0" fontId="26" fillId="22" borderId="48" xfId="0" applyFont="1" applyFill="1" applyBorder="1"/>
    <xf numFmtId="167" fontId="5" fillId="22" borderId="48" xfId="1" applyFont="1" applyFill="1" applyBorder="1"/>
    <xf numFmtId="173" fontId="5" fillId="22" borderId="48" xfId="1" applyNumberFormat="1" applyFont="1" applyFill="1" applyBorder="1"/>
    <xf numFmtId="0" fontId="8" fillId="22" borderId="48" xfId="0" applyFont="1" applyFill="1" applyBorder="1"/>
    <xf numFmtId="3" fontId="8" fillId="22" borderId="48" xfId="0" applyNumberFormat="1" applyFont="1" applyFill="1" applyBorder="1"/>
    <xf numFmtId="2" fontId="28" fillId="22" borderId="48" xfId="0" applyNumberFormat="1" applyFont="1" applyFill="1" applyBorder="1" applyAlignment="1"/>
    <xf numFmtId="173" fontId="8" fillId="22" borderId="48" xfId="1" applyNumberFormat="1" applyFont="1" applyFill="1" applyBorder="1"/>
    <xf numFmtId="2" fontId="28" fillId="22" borderId="13" xfId="0" applyNumberFormat="1" applyFont="1" applyFill="1" applyBorder="1" applyAlignment="1"/>
    <xf numFmtId="167" fontId="0" fillId="0" borderId="42" xfId="1" applyNumberFormat="1" applyFont="1" applyBorder="1"/>
    <xf numFmtId="167" fontId="0" fillId="0" borderId="35" xfId="1" applyFont="1" applyBorder="1"/>
    <xf numFmtId="167" fontId="0" fillId="0" borderId="54" xfId="1" applyNumberFormat="1" applyFont="1" applyBorder="1"/>
    <xf numFmtId="0" fontId="0" fillId="0" borderId="42" xfId="0" applyNumberFormat="1" applyBorder="1"/>
    <xf numFmtId="0" fontId="0" fillId="0" borderId="38" xfId="0" applyBorder="1" applyAlignment="1">
      <alignment vertical="top" wrapText="1"/>
    </xf>
    <xf numFmtId="0" fontId="0" fillId="0" borderId="54" xfId="0" applyNumberFormat="1" applyBorder="1"/>
    <xf numFmtId="0" fontId="0" fillId="0" borderId="41" xfId="0" applyBorder="1" applyAlignment="1">
      <alignment vertical="top" wrapText="1"/>
    </xf>
    <xf numFmtId="0" fontId="0" fillId="0" borderId="52" xfId="0" applyBorder="1" applyAlignment="1">
      <alignment vertical="top" wrapText="1"/>
    </xf>
    <xf numFmtId="0" fontId="0" fillId="0" borderId="55" xfId="0" applyNumberFormat="1" applyBorder="1"/>
    <xf numFmtId="2" fontId="0" fillId="0" borderId="54" xfId="0" applyNumberFormat="1" applyBorder="1"/>
    <xf numFmtId="0" fontId="0" fillId="16" borderId="38" xfId="0" applyFill="1" applyBorder="1" applyAlignment="1">
      <alignment vertical="center" wrapText="1"/>
    </xf>
    <xf numFmtId="0" fontId="0" fillId="16" borderId="41" xfId="0" applyFill="1" applyBorder="1" applyAlignment="1">
      <alignment vertical="center" wrapText="1"/>
    </xf>
    <xf numFmtId="172" fontId="8" fillId="3" borderId="51" xfId="0" applyNumberFormat="1" applyFont="1" applyFill="1" applyBorder="1"/>
    <xf numFmtId="167" fontId="28" fillId="3" borderId="51" xfId="1" applyFont="1" applyFill="1" applyBorder="1"/>
    <xf numFmtId="167" fontId="28" fillId="3" borderId="32" xfId="1" applyFont="1" applyFill="1" applyBorder="1"/>
    <xf numFmtId="173" fontId="0" fillId="19" borderId="41" xfId="1" applyNumberFormat="1" applyFont="1" applyFill="1" applyBorder="1" applyAlignment="1">
      <alignment vertical="center" wrapText="1"/>
    </xf>
    <xf numFmtId="167" fontId="0" fillId="0" borderId="55" xfId="1" applyNumberFormat="1" applyFont="1" applyBorder="1" applyAlignment="1"/>
    <xf numFmtId="0" fontId="8" fillId="3" borderId="41" xfId="0" applyFont="1" applyFill="1" applyBorder="1"/>
    <xf numFmtId="167" fontId="28" fillId="3" borderId="41" xfId="1" applyFont="1" applyFill="1" applyBorder="1"/>
    <xf numFmtId="3" fontId="8" fillId="3" borderId="41" xfId="0" applyNumberFormat="1" applyFont="1" applyFill="1" applyBorder="1"/>
    <xf numFmtId="173" fontId="0" fillId="16" borderId="41" xfId="1" applyNumberFormat="1" applyFont="1" applyFill="1" applyBorder="1" applyAlignment="1">
      <alignment vertical="center" wrapText="1"/>
    </xf>
    <xf numFmtId="2" fontId="0" fillId="0" borderId="42" xfId="1" applyNumberFormat="1" applyFont="1" applyBorder="1"/>
    <xf numFmtId="2" fontId="0" fillId="0" borderId="42" xfId="1" applyNumberFormat="1" applyFont="1" applyBorder="1" applyAlignment="1"/>
    <xf numFmtId="0" fontId="21" fillId="0" borderId="0" xfId="0" applyFont="1" applyAlignment="1">
      <alignment horizontal="center"/>
    </xf>
    <xf numFmtId="0" fontId="29" fillId="0" borderId="0" xfId="0" applyFont="1" applyAlignment="1">
      <alignment horizontal="center"/>
    </xf>
    <xf numFmtId="0" fontId="31" fillId="0" borderId="0" xfId="0" applyFont="1" applyAlignment="1">
      <alignment horizontal="center"/>
    </xf>
    <xf numFmtId="0" fontId="21" fillId="0" borderId="0" xfId="0" applyFont="1" applyAlignment="1"/>
    <xf numFmtId="0" fontId="29" fillId="0" borderId="0" xfId="0" applyFont="1" applyAlignment="1"/>
    <xf numFmtId="0" fontId="32" fillId="0" borderId="0" xfId="0" applyFont="1"/>
    <xf numFmtId="175" fontId="0" fillId="0" borderId="0" xfId="0" applyNumberFormat="1"/>
    <xf numFmtId="2" fontId="0" fillId="0" borderId="0" xfId="0" applyNumberFormat="1"/>
    <xf numFmtId="1" fontId="0" fillId="0" borderId="53" xfId="0" applyNumberFormat="1" applyBorder="1" applyAlignment="1">
      <alignment vertical="center" wrapText="1"/>
    </xf>
    <xf numFmtId="173" fontId="0" fillId="0" borderId="35" xfId="1" applyNumberFormat="1" applyFont="1" applyBorder="1" applyAlignment="1">
      <alignment horizontal="center"/>
    </xf>
    <xf numFmtId="0" fontId="0" fillId="16" borderId="41" xfId="0" applyFill="1" applyBorder="1" applyAlignment="1">
      <alignment vertical="center" wrapText="1"/>
    </xf>
    <xf numFmtId="0" fontId="0" fillId="16" borderId="50" xfId="0" applyFill="1" applyBorder="1" applyAlignment="1">
      <alignment horizontal="right" vertical="center" wrapText="1"/>
    </xf>
    <xf numFmtId="0" fontId="0" fillId="16" borderId="52" xfId="0" applyFill="1" applyBorder="1"/>
    <xf numFmtId="173" fontId="0" fillId="0" borderId="42" xfId="1" applyNumberFormat="1" applyFont="1" applyBorder="1" applyAlignment="1"/>
    <xf numFmtId="4" fontId="0" fillId="0" borderId="41" xfId="0" applyNumberFormat="1" applyBorder="1"/>
    <xf numFmtId="1" fontId="0" fillId="0" borderId="0" xfId="0" applyNumberFormat="1"/>
    <xf numFmtId="4" fontId="0" fillId="0" borderId="35" xfId="0" applyNumberFormat="1" applyBorder="1"/>
    <xf numFmtId="0" fontId="0" fillId="0" borderId="41" xfId="0" applyBorder="1" applyAlignment="1">
      <alignment vertical="center" wrapText="1"/>
    </xf>
    <xf numFmtId="0" fontId="0" fillId="0" borderId="38" xfId="0" applyBorder="1" applyAlignment="1">
      <alignment vertical="center" wrapText="1"/>
    </xf>
    <xf numFmtId="4" fontId="0" fillId="0" borderId="48" xfId="0" applyNumberFormat="1" applyBorder="1"/>
    <xf numFmtId="4" fontId="0" fillId="0" borderId="44" xfId="0" applyNumberFormat="1" applyBorder="1" applyAlignment="1">
      <alignment horizontal="right" vertical="center"/>
    </xf>
    <xf numFmtId="4" fontId="0" fillId="0" borderId="41" xfId="0" applyNumberFormat="1" applyBorder="1" applyAlignment="1">
      <alignment horizontal="right" vertical="center"/>
    </xf>
    <xf numFmtId="4" fontId="0" fillId="0" borderId="38" xfId="0" applyNumberFormat="1" applyBorder="1"/>
    <xf numFmtId="4" fontId="0" fillId="0" borderId="52" xfId="0" applyNumberFormat="1" applyBorder="1"/>
    <xf numFmtId="4" fontId="0" fillId="0" borderId="53" xfId="0" applyNumberFormat="1" applyBorder="1"/>
    <xf numFmtId="4" fontId="0" fillId="0" borderId="50" xfId="0" applyNumberFormat="1" applyBorder="1"/>
    <xf numFmtId="2" fontId="0" fillId="0" borderId="45" xfId="1" applyNumberFormat="1" applyFont="1" applyBorder="1" applyAlignment="1"/>
    <xf numFmtId="176" fontId="0" fillId="0" borderId="41" xfId="0" applyNumberFormat="1" applyBorder="1"/>
    <xf numFmtId="176" fontId="0" fillId="0" borderId="52" xfId="0" applyNumberFormat="1" applyBorder="1"/>
    <xf numFmtId="4" fontId="0" fillId="16" borderId="38" xfId="0" applyNumberFormat="1" applyFill="1" applyBorder="1"/>
    <xf numFmtId="4" fontId="0" fillId="16" borderId="41" xfId="0" applyNumberFormat="1" applyFill="1" applyBorder="1"/>
    <xf numFmtId="4" fontId="0" fillId="16" borderId="35" xfId="0" applyNumberFormat="1" applyFill="1" applyBorder="1"/>
    <xf numFmtId="0" fontId="0" fillId="16" borderId="41" xfId="0" applyFill="1" applyBorder="1" applyAlignment="1">
      <alignment horizontal="right" vertical="center" wrapText="1"/>
    </xf>
    <xf numFmtId="0" fontId="0" fillId="0" borderId="40" xfId="0" applyBorder="1"/>
    <xf numFmtId="1" fontId="0" fillId="0" borderId="41" xfId="0" applyNumberFormat="1" applyBorder="1"/>
    <xf numFmtId="0" fontId="0" fillId="0" borderId="0" xfId="0" applyFill="1"/>
    <xf numFmtId="173" fontId="0" fillId="0" borderId="41" xfId="1" applyNumberFormat="1" applyFont="1" applyBorder="1" applyAlignment="1">
      <alignment horizontal="center"/>
    </xf>
    <xf numFmtId="0" fontId="0" fillId="0" borderId="41" xfId="0" applyBorder="1" applyAlignment="1">
      <alignment horizontal="left" vertical="center" wrapText="1"/>
    </xf>
    <xf numFmtId="2" fontId="0" fillId="0" borderId="42" xfId="1" applyNumberFormat="1" applyFont="1" applyBorder="1" applyAlignment="1">
      <alignment horizontal="right"/>
    </xf>
    <xf numFmtId="0" fontId="0" fillId="21" borderId="38" xfId="0" applyFill="1" applyBorder="1" applyAlignment="1">
      <alignment horizontal="center"/>
    </xf>
    <xf numFmtId="173" fontId="8" fillId="13" borderId="52" xfId="0" applyNumberFormat="1" applyFont="1" applyFill="1" applyBorder="1" applyAlignment="1">
      <alignment vertical="center" wrapText="1"/>
    </xf>
    <xf numFmtId="0" fontId="0" fillId="13" borderId="35" xfId="0" applyFill="1" applyBorder="1" applyAlignment="1">
      <alignment vertical="center" wrapText="1"/>
    </xf>
    <xf numFmtId="0" fontId="27" fillId="16" borderId="7" xfId="0" applyFont="1" applyFill="1" applyBorder="1" applyAlignment="1"/>
    <xf numFmtId="0" fontId="27" fillId="16" borderId="1" xfId="0" applyFont="1" applyFill="1" applyBorder="1" applyAlignment="1"/>
    <xf numFmtId="173" fontId="0" fillId="13" borderId="35" xfId="0" applyNumberFormat="1" applyFill="1" applyBorder="1" applyAlignment="1">
      <alignment vertical="center" wrapText="1"/>
    </xf>
    <xf numFmtId="0" fontId="8" fillId="0" borderId="12" xfId="0" applyFont="1" applyBorder="1" applyAlignment="1">
      <alignment horizontal="left" vertical="center" wrapText="1"/>
    </xf>
    <xf numFmtId="0" fontId="0" fillId="16" borderId="48" xfId="0" applyFill="1" applyBorder="1" applyAlignment="1">
      <alignment vertical="center" wrapText="1"/>
    </xf>
    <xf numFmtId="2" fontId="0" fillId="0" borderId="48" xfId="0" applyNumberFormat="1" applyBorder="1"/>
    <xf numFmtId="173" fontId="0" fillId="0" borderId="13" xfId="1" applyNumberFormat="1" applyFont="1" applyBorder="1"/>
    <xf numFmtId="173" fontId="0" fillId="13" borderId="52" xfId="0" applyNumberFormat="1" applyFill="1" applyBorder="1" applyAlignment="1">
      <alignment vertical="center" wrapText="1"/>
    </xf>
    <xf numFmtId="173" fontId="0" fillId="13" borderId="41" xfId="0" applyNumberFormat="1" applyFill="1" applyBorder="1" applyAlignment="1">
      <alignment vertical="center" wrapText="1"/>
    </xf>
    <xf numFmtId="3" fontId="0" fillId="0" borderId="48" xfId="0" applyNumberFormat="1" applyBorder="1"/>
    <xf numFmtId="2" fontId="0" fillId="0" borderId="53" xfId="0" applyNumberFormat="1" applyBorder="1"/>
    <xf numFmtId="3" fontId="0" fillId="0" borderId="53" xfId="0" applyNumberFormat="1" applyBorder="1"/>
    <xf numFmtId="3" fontId="0" fillId="0" borderId="50" xfId="0" applyNumberFormat="1" applyBorder="1"/>
    <xf numFmtId="2" fontId="0" fillId="0" borderId="53" xfId="0" applyNumberFormat="1" applyBorder="1" applyAlignment="1">
      <alignment vertical="center" wrapText="1"/>
    </xf>
    <xf numFmtId="4" fontId="0" fillId="16" borderId="0" xfId="0" applyNumberFormat="1" applyFill="1"/>
    <xf numFmtId="0" fontId="33" fillId="0" borderId="0" xfId="0" applyFont="1" applyAlignment="1">
      <alignment vertical="center" wrapText="1"/>
    </xf>
    <xf numFmtId="0" fontId="33" fillId="0" borderId="0" xfId="0" applyFont="1"/>
    <xf numFmtId="0" fontId="4" fillId="0" borderId="41" xfId="0" applyFont="1" applyFill="1" applyBorder="1" applyProtection="1"/>
    <xf numFmtId="4" fontId="4" fillId="0" borderId="41" xfId="0" applyNumberFormat="1" applyFont="1" applyFill="1" applyBorder="1" applyProtection="1"/>
    <xf numFmtId="4" fontId="3" fillId="0" borderId="41" xfId="0" applyNumberFormat="1" applyFont="1" applyFill="1" applyBorder="1" applyAlignment="1" applyProtection="1">
      <alignment wrapText="1"/>
      <protection locked="0"/>
    </xf>
    <xf numFmtId="4" fontId="4" fillId="0" borderId="41" xfId="0" applyNumberFormat="1" applyFont="1" applyFill="1" applyBorder="1" applyProtection="1">
      <protection locked="0"/>
    </xf>
    <xf numFmtId="0" fontId="4" fillId="16" borderId="41" xfId="0" applyFont="1" applyFill="1" applyBorder="1" applyAlignment="1" applyProtection="1">
      <alignment wrapText="1"/>
      <protection locked="0"/>
    </xf>
    <xf numFmtId="0" fontId="2" fillId="0" borderId="41" xfId="0" applyFont="1" applyBorder="1" applyAlignment="1" applyProtection="1">
      <alignment vertical="center" wrapText="1"/>
    </xf>
    <xf numFmtId="0" fontId="24" fillId="16" borderId="41" xfId="0" applyFont="1" applyFill="1" applyBorder="1" applyAlignment="1" applyProtection="1">
      <alignment horizontal="center" vertical="center" wrapText="1"/>
    </xf>
    <xf numFmtId="0" fontId="24" fillId="0" borderId="41" xfId="0" applyFont="1" applyBorder="1" applyAlignment="1" applyProtection="1">
      <alignment horizontal="center" vertical="center" wrapText="1"/>
    </xf>
    <xf numFmtId="4" fontId="3" fillId="0" borderId="41" xfId="0" applyNumberFormat="1" applyFont="1" applyFill="1" applyBorder="1" applyProtection="1"/>
    <xf numFmtId="2" fontId="0" fillId="0" borderId="41" xfId="0" applyNumberFormat="1" applyFill="1" applyBorder="1"/>
    <xf numFmtId="0" fontId="33" fillId="16" borderId="0" xfId="0" applyFont="1" applyFill="1" applyAlignment="1">
      <alignment vertical="top" wrapText="1"/>
    </xf>
    <xf numFmtId="0" fontId="33" fillId="0" borderId="0" xfId="0" applyFont="1" applyFill="1"/>
    <xf numFmtId="0" fontId="41" fillId="0" borderId="0" xfId="0" applyFont="1" applyAlignment="1">
      <alignment vertical="center" wrapText="1"/>
    </xf>
    <xf numFmtId="0" fontId="41" fillId="16" borderId="0" xfId="0" applyFont="1" applyFill="1" applyAlignment="1">
      <alignment vertical="top" wrapText="1"/>
    </xf>
    <xf numFmtId="0" fontId="35" fillId="0" borderId="0" xfId="0" applyFont="1" applyAlignment="1">
      <alignment vertical="center" wrapText="1"/>
    </xf>
    <xf numFmtId="0" fontId="35" fillId="16" borderId="0" xfId="0" applyFont="1" applyFill="1" applyAlignment="1">
      <alignment vertical="top" wrapText="1"/>
    </xf>
    <xf numFmtId="0" fontId="39" fillId="16" borderId="41" xfId="0" applyFont="1" applyFill="1" applyBorder="1" applyAlignment="1">
      <alignment horizontal="center" vertical="center" wrapText="1"/>
    </xf>
    <xf numFmtId="9" fontId="0" fillId="0" borderId="0" xfId="2" applyFont="1"/>
    <xf numFmtId="0" fontId="0" fillId="0" borderId="0" xfId="0" applyAlignment="1">
      <alignment wrapText="1"/>
    </xf>
    <xf numFmtId="0" fontId="20" fillId="0" borderId="41" xfId="0" applyFont="1" applyBorder="1" applyAlignment="1">
      <alignment horizontal="center" wrapText="1"/>
    </xf>
    <xf numFmtId="0" fontId="44" fillId="0" borderId="41" xfId="0" applyFont="1" applyBorder="1" applyAlignment="1">
      <alignment horizontal="justify" vertical="top" wrapText="1"/>
    </xf>
    <xf numFmtId="3" fontId="44" fillId="0" borderId="41" xfId="0" applyNumberFormat="1" applyFont="1" applyBorder="1" applyAlignment="1">
      <alignment horizontal="justify" vertical="top" wrapText="1"/>
    </xf>
    <xf numFmtId="0" fontId="44" fillId="0" borderId="41" xfId="0" applyFont="1" applyBorder="1" applyAlignment="1">
      <alignment horizontal="center" vertical="top" wrapText="1"/>
    </xf>
    <xf numFmtId="0" fontId="44" fillId="0" borderId="41" xfId="0" applyFont="1" applyBorder="1" applyAlignment="1">
      <alignment horizontal="justify" wrapText="1"/>
    </xf>
    <xf numFmtId="0" fontId="44" fillId="15" borderId="41" xfId="0" applyFont="1" applyFill="1" applyBorder="1" applyAlignment="1">
      <alignment vertical="center" wrapText="1"/>
    </xf>
    <xf numFmtId="0" fontId="44" fillId="0" borderId="41" xfId="0" applyFont="1" applyBorder="1" applyAlignment="1">
      <alignment horizontal="justify" vertical="center" wrapText="1"/>
    </xf>
    <xf numFmtId="0" fontId="44" fillId="0" borderId="41" xfId="0" applyFont="1" applyBorder="1" applyAlignment="1">
      <alignment horizontal="justify" vertical="top" wrapText="1"/>
    </xf>
    <xf numFmtId="0" fontId="44" fillId="0" borderId="41" xfId="0" applyFont="1" applyBorder="1" applyAlignment="1">
      <alignment horizontal="center" vertical="center" wrapText="1"/>
    </xf>
    <xf numFmtId="0" fontId="44" fillId="0" borderId="41" xfId="0" applyFont="1" applyBorder="1" applyAlignment="1">
      <alignment horizontal="justify" vertical="center" wrapText="1"/>
    </xf>
    <xf numFmtId="0" fontId="44" fillId="0" borderId="41" xfId="0" applyFont="1" applyBorder="1" applyAlignment="1">
      <alignment horizontal="justify" wrapText="1"/>
    </xf>
    <xf numFmtId="0" fontId="44" fillId="0" borderId="41" xfId="0" applyFont="1" applyBorder="1" applyAlignment="1">
      <alignment horizontal="left" vertical="top" wrapText="1"/>
    </xf>
    <xf numFmtId="0" fontId="44" fillId="0" borderId="41" xfId="0" applyFont="1" applyBorder="1" applyAlignment="1">
      <alignment horizontal="left" vertical="center" wrapText="1"/>
    </xf>
    <xf numFmtId="0" fontId="44" fillId="0" borderId="41" xfId="0" applyFont="1" applyBorder="1" applyAlignment="1">
      <alignment vertical="center" wrapText="1"/>
    </xf>
    <xf numFmtId="0" fontId="44" fillId="0" borderId="59" xfId="0" applyFont="1" applyBorder="1" applyAlignment="1">
      <alignment horizontal="center" vertical="top" wrapText="1"/>
    </xf>
    <xf numFmtId="0" fontId="44" fillId="0" borderId="59" xfId="0" applyFont="1" applyBorder="1" applyAlignment="1">
      <alignment horizontal="center" vertical="center" wrapText="1"/>
    </xf>
    <xf numFmtId="0" fontId="44" fillId="15" borderId="59" xfId="0" applyFont="1" applyFill="1" applyBorder="1" applyAlignment="1">
      <alignment vertical="center" wrapText="1"/>
    </xf>
    <xf numFmtId="165" fontId="45" fillId="0" borderId="41" xfId="0" applyNumberFormat="1" applyFont="1" applyBorder="1" applyAlignment="1">
      <alignment horizontal="center" vertical="center" wrapText="1"/>
    </xf>
    <xf numFmtId="0" fontId="45" fillId="0" borderId="41" xfId="0" applyFont="1" applyBorder="1" applyAlignment="1">
      <alignment wrapText="1"/>
    </xf>
    <xf numFmtId="166" fontId="45" fillId="0" borderId="41" xfId="6" applyFont="1" applyBorder="1" applyAlignment="1">
      <alignment vertical="center" wrapText="1"/>
    </xf>
    <xf numFmtId="0" fontId="45" fillId="0" borderId="41" xfId="0" applyFont="1" applyBorder="1"/>
    <xf numFmtId="0" fontId="20" fillId="0" borderId="47" xfId="0" applyFont="1" applyBorder="1" applyAlignment="1">
      <alignment horizontal="center"/>
    </xf>
    <xf numFmtId="0" fontId="20" fillId="0" borderId="41" xfId="0" applyFont="1" applyFill="1" applyBorder="1" applyAlignment="1">
      <alignment vertical="top" wrapText="1"/>
    </xf>
    <xf numFmtId="0" fontId="20" fillId="0" borderId="41"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41" xfId="0" applyFont="1" applyFill="1" applyBorder="1" applyAlignment="1">
      <alignment horizontal="center" vertical="center" wrapText="1"/>
    </xf>
    <xf numFmtId="0" fontId="46" fillId="0" borderId="68" xfId="0" applyFont="1" applyBorder="1" applyAlignment="1">
      <alignment horizontal="center" vertical="center" wrapText="1"/>
    </xf>
    <xf numFmtId="0" fontId="46" fillId="0" borderId="69" xfId="0" applyFont="1" applyBorder="1" applyAlignment="1">
      <alignment horizontal="center" vertical="center" wrapText="1"/>
    </xf>
    <xf numFmtId="0" fontId="46" fillId="0" borderId="70" xfId="0" applyFont="1" applyBorder="1" applyAlignment="1">
      <alignment horizontal="center" vertical="center" wrapText="1"/>
    </xf>
    <xf numFmtId="0" fontId="46" fillId="0" borderId="70" xfId="0" applyFont="1" applyBorder="1" applyAlignment="1">
      <alignment vertical="center" wrapText="1"/>
    </xf>
    <xf numFmtId="0" fontId="47" fillId="0" borderId="69" xfId="0" applyFont="1" applyBorder="1" applyAlignment="1">
      <alignment horizontal="center" vertical="center" wrapText="1"/>
    </xf>
    <xf numFmtId="0" fontId="47" fillId="0" borderId="70" xfId="0" applyFont="1" applyBorder="1" applyAlignment="1">
      <alignment horizontal="center" vertical="center" wrapText="1"/>
    </xf>
    <xf numFmtId="9" fontId="47" fillId="0" borderId="70" xfId="0" applyNumberFormat="1" applyFont="1" applyBorder="1" applyAlignment="1">
      <alignment horizontal="center" vertical="center" wrapText="1"/>
    </xf>
    <xf numFmtId="10" fontId="47" fillId="0" borderId="70" xfId="0" applyNumberFormat="1" applyFont="1" applyBorder="1" applyAlignment="1">
      <alignment horizontal="center" vertical="center" wrapText="1"/>
    </xf>
    <xf numFmtId="3" fontId="48" fillId="0" borderId="24" xfId="0" applyNumberFormat="1" applyFont="1" applyBorder="1" applyAlignment="1">
      <alignment horizontal="right" vertical="center" wrapText="1"/>
    </xf>
    <xf numFmtId="3" fontId="48" fillId="0" borderId="11" xfId="0" applyNumberFormat="1" applyFont="1" applyBorder="1" applyAlignment="1">
      <alignment horizontal="right" vertical="center" wrapText="1"/>
    </xf>
    <xf numFmtId="3" fontId="8" fillId="0" borderId="0" xfId="0" applyNumberFormat="1" applyFont="1"/>
    <xf numFmtId="0" fontId="49" fillId="0" borderId="71" xfId="0" applyFont="1" applyBorder="1" applyAlignment="1">
      <alignment horizontal="center" wrapText="1" readingOrder="1"/>
    </xf>
    <xf numFmtId="0" fontId="50" fillId="0" borderId="71" xfId="0" applyFont="1" applyBorder="1" applyAlignment="1">
      <alignment horizontal="left" wrapText="1" readingOrder="1"/>
    </xf>
    <xf numFmtId="0" fontId="51" fillId="0" borderId="71" xfId="0" applyFont="1" applyBorder="1" applyAlignment="1">
      <alignment horizontal="center" wrapText="1" readingOrder="1"/>
    </xf>
    <xf numFmtId="0" fontId="49" fillId="0" borderId="71" xfId="0" applyFont="1" applyBorder="1" applyAlignment="1">
      <alignment horizontal="left" wrapText="1" readingOrder="1"/>
    </xf>
    <xf numFmtId="0" fontId="52" fillId="0" borderId="71" xfId="0" applyFont="1" applyBorder="1" applyAlignment="1">
      <alignment horizontal="center" wrapText="1" readingOrder="1"/>
    </xf>
    <xf numFmtId="0" fontId="54" fillId="0" borderId="41" xfId="0" applyFont="1" applyFill="1" applyBorder="1" applyAlignment="1">
      <alignment horizontal="right" vertical="center" wrapText="1"/>
    </xf>
    <xf numFmtId="0" fontId="58" fillId="0" borderId="65" xfId="0" applyFont="1" applyFill="1" applyBorder="1" applyAlignment="1" applyProtection="1">
      <alignment vertical="center"/>
    </xf>
    <xf numFmtId="0" fontId="59" fillId="0" borderId="17" xfId="0" applyFont="1" applyFill="1" applyBorder="1" applyAlignment="1" applyProtection="1">
      <alignment horizontal="center" vertical="center"/>
    </xf>
    <xf numFmtId="0" fontId="59" fillId="0" borderId="41" xfId="0" applyFont="1" applyFill="1" applyBorder="1" applyAlignment="1" applyProtection="1">
      <alignment horizontal="center" vertical="center"/>
    </xf>
    <xf numFmtId="0" fontId="59" fillId="0" borderId="42" xfId="0" applyFont="1" applyFill="1" applyBorder="1" applyAlignment="1" applyProtection="1">
      <alignment horizontal="center" vertical="center"/>
    </xf>
    <xf numFmtId="0" fontId="60" fillId="0" borderId="26" xfId="0" applyFont="1" applyFill="1" applyBorder="1" applyAlignment="1">
      <alignment horizontal="center" wrapText="1"/>
    </xf>
    <xf numFmtId="1" fontId="59" fillId="25" borderId="65" xfId="0" applyNumberFormat="1" applyFont="1" applyFill="1" applyBorder="1" applyAlignment="1" applyProtection="1">
      <alignment vertical="center"/>
    </xf>
    <xf numFmtId="0" fontId="59" fillId="25" borderId="17" xfId="0" applyFont="1" applyFill="1" applyBorder="1" applyAlignment="1" applyProtection="1">
      <alignment vertical="center"/>
    </xf>
    <xf numFmtId="1" fontId="59" fillId="26" borderId="65" xfId="0" applyNumberFormat="1" applyFont="1" applyFill="1" applyBorder="1" applyAlignment="1" applyProtection="1">
      <alignment vertical="center"/>
    </xf>
    <xf numFmtId="0" fontId="59" fillId="26" borderId="17" xfId="0" applyFont="1" applyFill="1" applyBorder="1" applyAlignment="1" applyProtection="1">
      <alignment vertical="center"/>
    </xf>
    <xf numFmtId="1" fontId="59" fillId="27" borderId="65" xfId="0" applyNumberFormat="1" applyFont="1" applyFill="1" applyBorder="1" applyAlignment="1" applyProtection="1">
      <alignment vertical="center"/>
    </xf>
    <xf numFmtId="0" fontId="59" fillId="27" borderId="17" xfId="0" applyFont="1" applyFill="1" applyBorder="1" applyAlignment="1" applyProtection="1">
      <alignment vertical="center"/>
    </xf>
    <xf numFmtId="1" fontId="59" fillId="0" borderId="65" xfId="0" applyNumberFormat="1" applyFont="1" applyFill="1" applyBorder="1" applyAlignment="1" applyProtection="1">
      <alignment vertical="center"/>
    </xf>
    <xf numFmtId="0" fontId="58" fillId="0" borderId="17" xfId="0" applyFont="1" applyFill="1" applyBorder="1" applyAlignment="1" applyProtection="1">
      <alignment vertical="center"/>
    </xf>
    <xf numFmtId="0" fontId="59" fillId="0" borderId="17" xfId="0" applyFont="1" applyFill="1" applyBorder="1" applyAlignment="1" applyProtection="1">
      <alignment vertical="center"/>
    </xf>
    <xf numFmtId="0" fontId="61" fillId="0" borderId="17" xfId="0" applyFont="1" applyFill="1" applyBorder="1" applyAlignment="1" applyProtection="1">
      <alignment vertical="center"/>
    </xf>
    <xf numFmtId="1" fontId="58" fillId="0" borderId="65" xfId="0" applyNumberFormat="1" applyFont="1" applyFill="1" applyBorder="1" applyAlignment="1" applyProtection="1">
      <alignment vertical="center"/>
    </xf>
    <xf numFmtId="0" fontId="62" fillId="0" borderId="17" xfId="0" applyFont="1" applyFill="1" applyBorder="1" applyAlignment="1" applyProtection="1">
      <alignment vertical="center"/>
    </xf>
    <xf numFmtId="1" fontId="59" fillId="25" borderId="17" xfId="0" applyNumberFormat="1" applyFont="1" applyFill="1" applyBorder="1" applyAlignment="1" applyProtection="1">
      <alignment vertical="center"/>
    </xf>
    <xf numFmtId="1" fontId="59" fillId="28" borderId="65" xfId="0" applyNumberFormat="1" applyFont="1" applyFill="1" applyBorder="1" applyAlignment="1" applyProtection="1">
      <alignment vertical="center"/>
    </xf>
    <xf numFmtId="1" fontId="62" fillId="28" borderId="17" xfId="0" applyNumberFormat="1" applyFont="1" applyFill="1" applyBorder="1" applyAlignment="1" applyProtection="1">
      <alignment vertical="center"/>
    </xf>
    <xf numFmtId="1" fontId="59" fillId="25" borderId="18" xfId="0" applyNumberFormat="1" applyFont="1" applyFill="1" applyBorder="1" applyAlignment="1" applyProtection="1">
      <alignment vertical="center"/>
    </xf>
    <xf numFmtId="1" fontId="59" fillId="25" borderId="19" xfId="0" applyNumberFormat="1" applyFont="1" applyFill="1" applyBorder="1" applyAlignment="1" applyProtection="1">
      <alignment vertical="center"/>
    </xf>
    <xf numFmtId="4" fontId="57" fillId="28" borderId="0" xfId="2" applyNumberFormat="1" applyFont="1" applyFill="1" applyBorder="1" applyAlignment="1">
      <alignment vertical="center"/>
    </xf>
    <xf numFmtId="0" fontId="63" fillId="0" borderId="0" xfId="0" applyFont="1" applyFill="1" applyBorder="1" applyAlignment="1" applyProtection="1">
      <alignment vertical="center"/>
    </xf>
    <xf numFmtId="0" fontId="60" fillId="0" borderId="0" xfId="0" applyFont="1" applyFill="1" applyBorder="1" applyAlignment="1" applyProtection="1">
      <alignment vertical="center"/>
    </xf>
    <xf numFmtId="0" fontId="60" fillId="0" borderId="0" xfId="0" applyFont="1" applyFill="1" applyBorder="1" applyAlignment="1">
      <alignment vertical="center"/>
    </xf>
    <xf numFmtId="0" fontId="53" fillId="13" borderId="41" xfId="0" applyFont="1" applyFill="1" applyBorder="1" applyAlignment="1">
      <alignment horizontal="center" vertical="center" wrapText="1"/>
    </xf>
    <xf numFmtId="3" fontId="53" fillId="13" borderId="41" xfId="0" applyNumberFormat="1" applyFont="1" applyFill="1" applyBorder="1" applyAlignment="1">
      <alignment horizontal="center" vertical="center" wrapText="1"/>
    </xf>
    <xf numFmtId="0" fontId="54" fillId="13" borderId="41" xfId="0" applyFont="1" applyFill="1" applyBorder="1" applyAlignment="1">
      <alignment horizontal="left" vertical="center" wrapText="1"/>
    </xf>
    <xf numFmtId="168" fontId="43" fillId="2" borderId="0" xfId="1" applyNumberFormat="1" applyFont="1" applyFill="1" applyBorder="1" applyAlignment="1" applyProtection="1">
      <alignment horizontal="center" vertical="center" wrapText="1"/>
    </xf>
    <xf numFmtId="0" fontId="39" fillId="0" borderId="0" xfId="0" applyFont="1" applyFill="1" applyBorder="1" applyAlignment="1">
      <alignment horizontal="left" vertical="center" wrapText="1"/>
    </xf>
    <xf numFmtId="0" fontId="65" fillId="17" borderId="0" xfId="0" applyFont="1" applyFill="1" applyBorder="1" applyAlignment="1">
      <alignment horizontal="center"/>
    </xf>
    <xf numFmtId="0" fontId="39" fillId="16" borderId="0" xfId="0" applyFont="1" applyFill="1" applyBorder="1" applyAlignment="1">
      <alignment horizontal="left" vertical="center" wrapText="1"/>
    </xf>
    <xf numFmtId="0" fontId="65" fillId="0" borderId="0" xfId="0" applyFont="1" applyFill="1" applyBorder="1" applyAlignment="1">
      <alignment horizontal="center"/>
    </xf>
    <xf numFmtId="0" fontId="33" fillId="0" borderId="0" xfId="0" applyFont="1" applyBorder="1"/>
    <xf numFmtId="0" fontId="65" fillId="0" borderId="0" xfId="0" applyFont="1" applyFill="1" applyBorder="1" applyAlignment="1">
      <alignment vertical="center" wrapText="1"/>
    </xf>
    <xf numFmtId="0" fontId="65" fillId="0" borderId="0" xfId="0" applyFont="1" applyFill="1" applyBorder="1" applyAlignment="1">
      <alignment wrapText="1"/>
    </xf>
    <xf numFmtId="0" fontId="65" fillId="0" borderId="0" xfId="0" applyFont="1" applyFill="1" applyBorder="1" applyAlignment="1">
      <alignment horizontal="left" vertical="center" wrapText="1"/>
    </xf>
    <xf numFmtId="0" fontId="65" fillId="0" borderId="0" xfId="0" applyFont="1" applyFill="1" applyBorder="1" applyAlignment="1">
      <alignment horizontal="left" vertical="center"/>
    </xf>
    <xf numFmtId="0" fontId="65" fillId="0" borderId="0" xfId="4" applyFont="1" applyFill="1" applyBorder="1" applyAlignment="1">
      <alignment vertical="center" wrapText="1"/>
    </xf>
    <xf numFmtId="0" fontId="65" fillId="0" borderId="0" xfId="0" applyFont="1" applyBorder="1" applyAlignment="1">
      <alignment vertical="center" wrapText="1"/>
    </xf>
    <xf numFmtId="0" fontId="65" fillId="18" borderId="0" xfId="4" applyFont="1" applyFill="1" applyBorder="1" applyAlignment="1">
      <alignment vertical="center" wrapText="1"/>
    </xf>
    <xf numFmtId="0" fontId="39" fillId="0" borderId="41" xfId="0" applyFont="1" applyFill="1" applyBorder="1" applyAlignment="1">
      <alignment horizontal="center" vertical="center"/>
    </xf>
    <xf numFmtId="0" fontId="39" fillId="0" borderId="41" xfId="0" applyFont="1" applyBorder="1" applyAlignment="1">
      <alignment horizontal="left" vertical="center" wrapText="1"/>
    </xf>
    <xf numFmtId="0" fontId="67" fillId="0" borderId="41" xfId="0" applyFont="1" applyFill="1" applyBorder="1" applyAlignment="1">
      <alignment horizontal="left" vertical="center" wrapText="1"/>
    </xf>
    <xf numFmtId="0" fontId="64" fillId="0" borderId="52" xfId="0" applyFont="1" applyFill="1" applyBorder="1" applyAlignment="1">
      <alignment horizontal="left" vertical="center" wrapText="1"/>
    </xf>
    <xf numFmtId="0" fontId="64" fillId="0" borderId="41" xfId="0" applyFont="1" applyFill="1" applyBorder="1" applyAlignment="1">
      <alignment horizontal="left" vertical="center" wrapText="1"/>
    </xf>
    <xf numFmtId="0" fontId="38" fillId="16" borderId="41" xfId="0" applyFont="1" applyFill="1" applyBorder="1" applyAlignment="1">
      <alignment horizontal="center" vertical="center" wrapText="1"/>
    </xf>
    <xf numFmtId="0" fontId="38" fillId="0" borderId="41" xfId="0" applyFont="1" applyFill="1" applyBorder="1" applyAlignment="1">
      <alignment vertical="center" wrapText="1"/>
    </xf>
    <xf numFmtId="0" fontId="35" fillId="0" borderId="0" xfId="0" applyFont="1" applyAlignment="1">
      <alignment horizontal="center" vertical="center"/>
    </xf>
    <xf numFmtId="0" fontId="38" fillId="0" borderId="41" xfId="0" applyFont="1" applyFill="1" applyBorder="1" applyAlignment="1">
      <alignment horizontal="center" vertical="center"/>
    </xf>
    <xf numFmtId="0" fontId="41" fillId="0" borderId="0" xfId="0" applyFont="1" applyAlignment="1">
      <alignment horizontal="center" vertical="center"/>
    </xf>
    <xf numFmtId="0" fontId="33" fillId="0" borderId="0" xfId="0" applyFont="1" applyAlignment="1">
      <alignment horizontal="center" vertical="center"/>
    </xf>
    <xf numFmtId="0" fontId="41" fillId="0" borderId="0" xfId="0" applyFont="1" applyAlignment="1">
      <alignment horizontal="left" vertical="center" wrapText="1"/>
    </xf>
    <xf numFmtId="0" fontId="33" fillId="0" borderId="0" xfId="0" applyFont="1" applyAlignment="1">
      <alignment horizontal="left" vertical="center" wrapText="1"/>
    </xf>
    <xf numFmtId="0" fontId="40" fillId="0" borderId="0" xfId="0" applyFont="1" applyBorder="1" applyAlignment="1">
      <alignment horizontal="center"/>
    </xf>
    <xf numFmtId="0" fontId="41" fillId="0" borderId="0" xfId="0" applyFont="1" applyBorder="1" applyAlignment="1">
      <alignment vertical="center" wrapText="1"/>
    </xf>
    <xf numFmtId="0" fontId="42" fillId="0" borderId="0" xfId="0" applyFont="1" applyBorder="1" applyAlignment="1">
      <alignment horizontal="center"/>
    </xf>
    <xf numFmtId="0" fontId="33" fillId="0" borderId="0" xfId="0" applyFont="1" applyFill="1" applyBorder="1"/>
    <xf numFmtId="0" fontId="66" fillId="0" borderId="0" xfId="0" applyFont="1" applyBorder="1" applyAlignment="1">
      <alignment vertical="center" wrapText="1"/>
    </xf>
    <xf numFmtId="0" fontId="33" fillId="0" borderId="0" xfId="0" applyFont="1" applyBorder="1" applyAlignment="1">
      <alignment vertical="center" wrapText="1"/>
    </xf>
    <xf numFmtId="0" fontId="69" fillId="0" borderId="0" xfId="0" applyFont="1" applyAlignment="1">
      <alignment horizontal="left" vertical="center" wrapText="1"/>
    </xf>
    <xf numFmtId="0" fontId="35" fillId="0" borderId="0" xfId="0" applyFont="1" applyAlignment="1">
      <alignment horizontal="left" vertical="center" wrapText="1"/>
    </xf>
    <xf numFmtId="0" fontId="64" fillId="16" borderId="44" xfId="0" applyFont="1" applyFill="1" applyBorder="1" applyAlignment="1">
      <alignment horizontal="left" vertical="center" wrapText="1"/>
    </xf>
    <xf numFmtId="0" fontId="64" fillId="16" borderId="41" xfId="0" applyFont="1" applyFill="1" applyBorder="1" applyAlignment="1">
      <alignment horizontal="left" vertical="center" wrapText="1"/>
    </xf>
    <xf numFmtId="0" fontId="70" fillId="0" borderId="0" xfId="0" applyFont="1" applyAlignment="1">
      <alignment horizontal="left" vertical="center" wrapText="1"/>
    </xf>
    <xf numFmtId="0" fontId="71" fillId="0" borderId="0" xfId="0" applyFont="1" applyAlignment="1">
      <alignment horizontal="left" vertical="center" wrapText="1"/>
    </xf>
    <xf numFmtId="0" fontId="72" fillId="0" borderId="0" xfId="0" applyFont="1" applyAlignment="1">
      <alignment horizontal="left" vertical="center" wrapText="1"/>
    </xf>
    <xf numFmtId="3" fontId="74" fillId="18" borderId="41" xfId="0" applyNumberFormat="1" applyFont="1" applyFill="1" applyBorder="1" applyAlignment="1">
      <alignment horizontal="right" vertical="center" wrapText="1"/>
    </xf>
    <xf numFmtId="3" fontId="73" fillId="18" borderId="41" xfId="0" applyNumberFormat="1" applyFont="1" applyFill="1" applyBorder="1" applyAlignment="1">
      <alignment horizontal="right" vertical="center" wrapText="1"/>
    </xf>
    <xf numFmtId="0" fontId="74" fillId="18" borderId="41" xfId="0" applyFont="1" applyFill="1" applyBorder="1" applyAlignment="1">
      <alignment horizontal="right" vertical="center" wrapText="1"/>
    </xf>
    <xf numFmtId="3" fontId="74" fillId="13" borderId="41" xfId="0" applyNumberFormat="1" applyFont="1" applyFill="1" applyBorder="1" applyAlignment="1">
      <alignment horizontal="right" vertical="center" wrapText="1"/>
    </xf>
    <xf numFmtId="3" fontId="73" fillId="13" borderId="41" xfId="0" applyNumberFormat="1" applyFont="1" applyFill="1" applyBorder="1" applyAlignment="1">
      <alignment horizontal="right" vertical="center" wrapText="1"/>
    </xf>
    <xf numFmtId="9" fontId="73" fillId="13" borderId="41" xfId="2" applyFont="1" applyFill="1" applyBorder="1" applyAlignment="1">
      <alignment horizontal="right" vertical="center" wrapText="1"/>
    </xf>
    <xf numFmtId="0" fontId="74" fillId="13" borderId="41" xfId="0" applyFont="1" applyFill="1" applyBorder="1" applyAlignment="1">
      <alignment horizontal="right" vertical="center" wrapText="1"/>
    </xf>
    <xf numFmtId="3" fontId="74" fillId="13" borderId="41" xfId="0" applyNumberFormat="1" applyFont="1" applyFill="1" applyBorder="1" applyAlignment="1">
      <alignment horizontal="left" vertical="center" wrapText="1"/>
    </xf>
    <xf numFmtId="0" fontId="74" fillId="16" borderId="41" xfId="0" applyFont="1" applyFill="1" applyBorder="1" applyAlignment="1">
      <alignment horizontal="right" vertical="center" wrapText="1"/>
    </xf>
    <xf numFmtId="0" fontId="73" fillId="17" borderId="41" xfId="0" applyFont="1" applyFill="1" applyBorder="1" applyAlignment="1">
      <alignment horizontal="center" vertical="center" wrapText="1"/>
    </xf>
    <xf numFmtId="0" fontId="74" fillId="17" borderId="41" xfId="0" applyFont="1" applyFill="1" applyBorder="1" applyAlignment="1">
      <alignment horizontal="right" vertical="center" wrapText="1"/>
    </xf>
    <xf numFmtId="0" fontId="73" fillId="13" borderId="41" xfId="0" applyFont="1" applyFill="1" applyBorder="1" applyAlignment="1">
      <alignment horizontal="center" vertical="center" wrapText="1"/>
    </xf>
    <xf numFmtId="0" fontId="74" fillId="0" borderId="41" xfId="0" applyFont="1" applyFill="1" applyBorder="1" applyAlignment="1">
      <alignment horizontal="right" vertical="center" wrapText="1"/>
    </xf>
    <xf numFmtId="0" fontId="54" fillId="0" borderId="41" xfId="0" applyFont="1" applyFill="1" applyBorder="1" applyAlignment="1">
      <alignment vertical="center" wrapText="1"/>
    </xf>
    <xf numFmtId="0" fontId="73" fillId="0" borderId="41" xfId="0" applyFont="1" applyFill="1" applyBorder="1" applyAlignment="1">
      <alignment horizontal="center" vertical="center" wrapText="1"/>
    </xf>
    <xf numFmtId="4" fontId="53" fillId="13" borderId="41" xfId="0" applyNumberFormat="1" applyFont="1" applyFill="1" applyBorder="1" applyAlignment="1">
      <alignment horizontal="center" vertical="center" wrapText="1"/>
    </xf>
    <xf numFmtId="9" fontId="53" fillId="13" borderId="41" xfId="2" applyFont="1" applyFill="1" applyBorder="1" applyAlignment="1">
      <alignment horizontal="center" vertical="center" wrapText="1"/>
    </xf>
    <xf numFmtId="0" fontId="53" fillId="16" borderId="41" xfId="0" applyFont="1" applyFill="1" applyBorder="1" applyAlignment="1">
      <alignment horizontal="center" vertical="center" wrapText="1"/>
    </xf>
    <xf numFmtId="1" fontId="53" fillId="0" borderId="41" xfId="0" applyNumberFormat="1" applyFont="1" applyFill="1" applyBorder="1" applyAlignment="1">
      <alignment horizontal="center" vertical="center" wrapText="1"/>
    </xf>
    <xf numFmtId="4" fontId="53" fillId="16" borderId="41" xfId="0" applyNumberFormat="1" applyFont="1" applyFill="1" applyBorder="1" applyAlignment="1">
      <alignment horizontal="center" vertical="center" wrapText="1"/>
    </xf>
    <xf numFmtId="9" fontId="53" fillId="16" borderId="41" xfId="2" applyFont="1" applyFill="1" applyBorder="1" applyAlignment="1">
      <alignment horizontal="center" vertical="center" wrapText="1"/>
    </xf>
    <xf numFmtId="0" fontId="53" fillId="0" borderId="59" xfId="0" applyFont="1" applyFill="1" applyBorder="1" applyAlignment="1">
      <alignment horizontal="center" vertical="center" wrapText="1"/>
    </xf>
    <xf numFmtId="0" fontId="74" fillId="0" borderId="41" xfId="0" applyFont="1" applyFill="1" applyBorder="1" applyAlignment="1">
      <alignment vertical="center" wrapText="1"/>
    </xf>
    <xf numFmtId="0" fontId="54" fillId="0" borderId="41" xfId="0" applyFont="1" applyFill="1" applyBorder="1" applyAlignment="1">
      <alignment horizontal="left" vertical="center" wrapText="1"/>
    </xf>
    <xf numFmtId="0" fontId="74" fillId="17" borderId="0" xfId="0" applyFont="1" applyFill="1" applyAlignment="1">
      <alignment vertical="center" wrapText="1"/>
    </xf>
    <xf numFmtId="0" fontId="54" fillId="0" borderId="0" xfId="0" applyFont="1" applyFill="1" applyAlignment="1">
      <alignment vertical="center" wrapText="1"/>
    </xf>
    <xf numFmtId="2" fontId="53" fillId="0" borderId="41" xfId="0" applyNumberFormat="1" applyFont="1" applyFill="1" applyBorder="1" applyAlignment="1">
      <alignment horizontal="center" vertical="center" wrapText="1"/>
    </xf>
    <xf numFmtId="170" fontId="53" fillId="0" borderId="41" xfId="2" applyNumberFormat="1" applyFont="1" applyFill="1" applyBorder="1" applyAlignment="1">
      <alignment horizontal="center" vertical="center" wrapText="1"/>
    </xf>
    <xf numFmtId="170" fontId="53" fillId="13" borderId="41" xfId="2" applyNumberFormat="1" applyFont="1" applyFill="1" applyBorder="1" applyAlignment="1">
      <alignment horizontal="center" vertical="center" wrapText="1"/>
    </xf>
    <xf numFmtId="170" fontId="53" fillId="13" borderId="41" xfId="0" applyNumberFormat="1" applyFont="1" applyFill="1" applyBorder="1" applyAlignment="1">
      <alignment horizontal="center" vertical="center" wrapText="1"/>
    </xf>
    <xf numFmtId="170" fontId="53" fillId="0" borderId="41" xfId="0" applyNumberFormat="1" applyFont="1" applyFill="1" applyBorder="1" applyAlignment="1">
      <alignment horizontal="center" vertical="center" wrapText="1"/>
    </xf>
    <xf numFmtId="170" fontId="53" fillId="16" borderId="41" xfId="0" applyNumberFormat="1" applyFont="1" applyFill="1" applyBorder="1" applyAlignment="1">
      <alignment horizontal="center" vertical="center" wrapText="1"/>
    </xf>
    <xf numFmtId="170" fontId="53" fillId="18" borderId="41" xfId="0" applyNumberFormat="1" applyFont="1" applyFill="1" applyBorder="1" applyAlignment="1">
      <alignment horizontal="center" vertical="center" wrapText="1"/>
    </xf>
    <xf numFmtId="170" fontId="53" fillId="17" borderId="41" xfId="0" applyNumberFormat="1" applyFont="1" applyFill="1" applyBorder="1" applyAlignment="1">
      <alignment horizontal="center" vertical="center" wrapText="1"/>
    </xf>
    <xf numFmtId="170" fontId="53" fillId="18" borderId="41" xfId="2" applyNumberFormat="1" applyFont="1" applyFill="1" applyBorder="1" applyAlignment="1">
      <alignment horizontal="center" vertical="center" wrapText="1"/>
    </xf>
    <xf numFmtId="0" fontId="54" fillId="18" borderId="41" xfId="0" applyFont="1" applyFill="1" applyBorder="1" applyAlignment="1">
      <alignment horizontal="left" vertical="center" wrapText="1"/>
    </xf>
    <xf numFmtId="0" fontId="54" fillId="17" borderId="41" xfId="0" applyFont="1" applyFill="1" applyBorder="1" applyAlignment="1">
      <alignment horizontal="left" vertical="center" wrapText="1"/>
    </xf>
    <xf numFmtId="0" fontId="69" fillId="0" borderId="0" xfId="0" applyFont="1" applyAlignment="1">
      <alignment horizontal="center" vertical="center"/>
    </xf>
    <xf numFmtId="0" fontId="13" fillId="16" borderId="41" xfId="0" applyFont="1" applyFill="1" applyBorder="1" applyAlignment="1">
      <alignment horizontal="center" vertical="center" wrapText="1"/>
    </xf>
    <xf numFmtId="0" fontId="72" fillId="0" borderId="0" xfId="0" applyFont="1" applyAlignment="1">
      <alignment horizontal="center" vertical="center"/>
    </xf>
    <xf numFmtId="3" fontId="53" fillId="18" borderId="41" xfId="0" applyNumberFormat="1" applyFont="1" applyFill="1" applyBorder="1" applyAlignment="1">
      <alignment horizontal="center" vertical="center" wrapText="1"/>
    </xf>
    <xf numFmtId="0" fontId="53" fillId="17" borderId="41" xfId="0" applyFont="1" applyFill="1" applyBorder="1" applyAlignment="1">
      <alignment horizontal="center" vertical="center" wrapText="1"/>
    </xf>
    <xf numFmtId="0" fontId="53" fillId="0" borderId="41" xfId="0" applyFont="1" applyFill="1" applyBorder="1" applyAlignment="1">
      <alignment horizontal="center" vertical="center" wrapText="1"/>
    </xf>
    <xf numFmtId="0" fontId="53" fillId="18" borderId="41" xfId="0" applyFont="1" applyFill="1" applyBorder="1" applyAlignment="1">
      <alignment horizontal="center" vertical="center" wrapText="1"/>
    </xf>
    <xf numFmtId="9" fontId="53" fillId="17" borderId="41" xfId="2" applyFont="1" applyFill="1" applyBorder="1" applyAlignment="1">
      <alignment horizontal="center" vertical="center" wrapText="1"/>
    </xf>
    <xf numFmtId="170" fontId="53" fillId="17" borderId="41" xfId="2" applyNumberFormat="1" applyFont="1" applyFill="1" applyBorder="1" applyAlignment="1">
      <alignment horizontal="center" vertical="center" wrapText="1"/>
    </xf>
    <xf numFmtId="0" fontId="53" fillId="0" borderId="0" xfId="0" applyFont="1" applyFill="1" applyBorder="1" applyAlignment="1">
      <alignment horizontal="center" vertical="center" wrapText="1"/>
    </xf>
    <xf numFmtId="0" fontId="54" fillId="0" borderId="0" xfId="0" applyFont="1" applyFill="1" applyBorder="1" applyAlignment="1">
      <alignment vertical="center"/>
    </xf>
    <xf numFmtId="0" fontId="54" fillId="0" borderId="0" xfId="0" applyFont="1" applyBorder="1" applyAlignment="1">
      <alignment vertical="center"/>
    </xf>
    <xf numFmtId="170" fontId="53" fillId="7" borderId="41" xfId="0" applyNumberFormat="1" applyFont="1" applyFill="1" applyBorder="1" applyAlignment="1">
      <alignment horizontal="center" vertical="top" wrapText="1"/>
    </xf>
    <xf numFmtId="170" fontId="53" fillId="9" borderId="41" xfId="0" applyNumberFormat="1" applyFont="1" applyFill="1" applyBorder="1" applyAlignment="1">
      <alignment horizontal="center" vertical="center" wrapText="1"/>
    </xf>
    <xf numFmtId="0" fontId="56" fillId="18" borderId="41" xfId="0" applyFont="1" applyFill="1" applyBorder="1" applyAlignment="1">
      <alignment vertical="center" wrapText="1"/>
    </xf>
    <xf numFmtId="0" fontId="74" fillId="0" borderId="0" xfId="0" applyFont="1" applyFill="1" applyBorder="1" applyAlignment="1">
      <alignment vertical="center" wrapText="1"/>
    </xf>
    <xf numFmtId="0" fontId="74" fillId="18" borderId="0" xfId="0" applyFont="1" applyFill="1" applyBorder="1" applyAlignment="1">
      <alignment vertical="center" wrapText="1"/>
    </xf>
    <xf numFmtId="0" fontId="56" fillId="13" borderId="41" xfId="0" applyFont="1" applyFill="1" applyBorder="1" applyAlignment="1">
      <alignment vertical="center" wrapText="1"/>
    </xf>
    <xf numFmtId="0" fontId="74" fillId="13" borderId="0" xfId="0" applyFont="1" applyFill="1" applyBorder="1" applyAlignment="1">
      <alignment vertical="center" wrapText="1"/>
    </xf>
    <xf numFmtId="0" fontId="55" fillId="0" borderId="41" xfId="0" applyFont="1" applyFill="1" applyBorder="1" applyAlignment="1">
      <alignment vertical="center" wrapText="1"/>
    </xf>
    <xf numFmtId="0" fontId="74" fillId="0" borderId="0" xfId="0" applyFont="1" applyFill="1" applyAlignment="1">
      <alignment vertical="center" wrapText="1"/>
    </xf>
    <xf numFmtId="0" fontId="56" fillId="17" borderId="41" xfId="0" applyFont="1" applyFill="1" applyBorder="1" applyAlignment="1">
      <alignment vertical="center" wrapText="1"/>
    </xf>
    <xf numFmtId="0" fontId="74" fillId="13" borderId="0" xfId="0" applyFont="1" applyFill="1" applyAlignment="1">
      <alignment vertical="center" wrapText="1"/>
    </xf>
    <xf numFmtId="0" fontId="74" fillId="18" borderId="0" xfId="0" applyFont="1" applyFill="1" applyAlignment="1">
      <alignment vertical="center" wrapText="1"/>
    </xf>
    <xf numFmtId="0" fontId="74" fillId="0" borderId="0" xfId="0" applyFont="1" applyFill="1" applyBorder="1" applyAlignment="1">
      <alignment horizontal="center" vertical="center" wrapText="1"/>
    </xf>
    <xf numFmtId="0" fontId="56" fillId="13" borderId="41" xfId="0" applyNumberFormat="1" applyFont="1" applyFill="1" applyBorder="1" applyAlignment="1">
      <alignment vertical="center" wrapText="1"/>
    </xf>
    <xf numFmtId="0" fontId="55" fillId="0" borderId="41" xfId="0" applyNumberFormat="1" applyFont="1" applyFill="1" applyBorder="1" applyAlignment="1">
      <alignment vertical="center" wrapText="1"/>
    </xf>
    <xf numFmtId="0" fontId="53" fillId="9" borderId="59" xfId="0" applyFont="1" applyFill="1" applyBorder="1" applyAlignment="1">
      <alignment horizontal="center" vertical="center" wrapText="1"/>
    </xf>
    <xf numFmtId="4" fontId="53" fillId="9" borderId="41" xfId="0" applyNumberFormat="1" applyFont="1" applyFill="1" applyBorder="1" applyAlignment="1">
      <alignment horizontal="center" vertical="center" wrapText="1"/>
    </xf>
    <xf numFmtId="3" fontId="53" fillId="18" borderId="59" xfId="0" applyNumberFormat="1" applyFont="1" applyFill="1" applyBorder="1" applyAlignment="1">
      <alignment horizontal="center" vertical="center" wrapText="1"/>
    </xf>
    <xf numFmtId="4" fontId="53" fillId="18" borderId="41" xfId="0" applyNumberFormat="1" applyFont="1" applyFill="1" applyBorder="1" applyAlignment="1">
      <alignment horizontal="center" vertical="center" wrapText="1"/>
    </xf>
    <xf numFmtId="3" fontId="53" fillId="13" borderId="59" xfId="0" applyNumberFormat="1" applyFont="1" applyFill="1" applyBorder="1" applyAlignment="1">
      <alignment horizontal="center" vertical="center" wrapText="1"/>
    </xf>
    <xf numFmtId="0" fontId="53" fillId="17" borderId="59" xfId="0" applyFont="1" applyFill="1" applyBorder="1" applyAlignment="1">
      <alignment horizontal="center" vertical="center" wrapText="1"/>
    </xf>
    <xf numFmtId="4" fontId="53" fillId="17" borderId="41" xfId="0" applyNumberFormat="1" applyFont="1" applyFill="1" applyBorder="1" applyAlignment="1">
      <alignment horizontal="center" vertical="center" wrapText="1"/>
    </xf>
    <xf numFmtId="0" fontId="53" fillId="13" borderId="59" xfId="0" applyFont="1" applyFill="1" applyBorder="1" applyAlignment="1">
      <alignment horizontal="center" vertical="center" wrapText="1"/>
    </xf>
    <xf numFmtId="0" fontId="53" fillId="0" borderId="0" xfId="0" applyFont="1" applyFill="1" applyAlignment="1">
      <alignment horizontal="center" vertical="center" wrapText="1"/>
    </xf>
    <xf numFmtId="2" fontId="53" fillId="7" borderId="41" xfId="0" applyNumberFormat="1" applyFont="1" applyFill="1" applyBorder="1" applyAlignment="1">
      <alignment horizontal="center" vertical="top" wrapText="1"/>
    </xf>
    <xf numFmtId="2" fontId="73" fillId="18" borderId="41" xfId="0" applyNumberFormat="1" applyFont="1" applyFill="1" applyBorder="1" applyAlignment="1">
      <alignment horizontal="center" vertical="center" wrapText="1"/>
    </xf>
    <xf numFmtId="2" fontId="73" fillId="13" borderId="41" xfId="0" applyNumberFormat="1" applyFont="1" applyFill="1" applyBorder="1" applyAlignment="1">
      <alignment horizontal="center" vertical="center" wrapText="1"/>
    </xf>
    <xf numFmtId="0" fontId="54" fillId="0" borderId="41" xfId="0" applyFont="1" applyFill="1" applyBorder="1" applyAlignment="1">
      <alignment vertical="center" wrapText="1"/>
    </xf>
    <xf numFmtId="4" fontId="53" fillId="0" borderId="41" xfId="0" applyNumberFormat="1" applyFont="1" applyFill="1" applyBorder="1" applyAlignment="1">
      <alignment horizontal="center" vertical="center" wrapText="1"/>
    </xf>
    <xf numFmtId="9" fontId="53" fillId="0" borderId="41" xfId="2" applyFont="1" applyFill="1" applyBorder="1" applyAlignment="1">
      <alignment horizontal="center" vertical="center" wrapText="1"/>
    </xf>
    <xf numFmtId="167" fontId="53" fillId="0" borderId="41" xfId="1" applyFont="1" applyFill="1" applyBorder="1" applyAlignment="1">
      <alignment horizontal="center" vertical="center" wrapText="1"/>
    </xf>
    <xf numFmtId="0" fontId="53" fillId="0" borderId="41" xfId="0" applyFont="1" applyFill="1" applyBorder="1" applyAlignment="1">
      <alignment horizontal="center" vertical="center" wrapText="1"/>
    </xf>
    <xf numFmtId="2" fontId="53" fillId="16" borderId="41" xfId="0" applyNumberFormat="1" applyFont="1" applyFill="1" applyBorder="1" applyAlignment="1">
      <alignment horizontal="center" vertical="center" wrapText="1"/>
    </xf>
    <xf numFmtId="167" fontId="53" fillId="16" borderId="41" xfId="1" applyFont="1" applyFill="1" applyBorder="1" applyAlignment="1">
      <alignment horizontal="center" vertical="center" wrapText="1"/>
    </xf>
    <xf numFmtId="3" fontId="54" fillId="16" borderId="41" xfId="0" applyNumberFormat="1" applyFont="1" applyFill="1" applyBorder="1" applyAlignment="1">
      <alignment vertical="center" wrapText="1"/>
    </xf>
    <xf numFmtId="2" fontId="53" fillId="17" borderId="41" xfId="0" applyNumberFormat="1" applyFont="1" applyFill="1" applyBorder="1" applyAlignment="1">
      <alignment horizontal="center" vertical="center" wrapText="1"/>
    </xf>
    <xf numFmtId="167" fontId="53" fillId="17" borderId="41" xfId="1" applyFont="1" applyFill="1" applyBorder="1" applyAlignment="1">
      <alignment horizontal="center" vertical="center" wrapText="1"/>
    </xf>
    <xf numFmtId="3" fontId="54" fillId="17" borderId="41" xfId="0" applyNumberFormat="1" applyFont="1" applyFill="1" applyBorder="1" applyAlignment="1">
      <alignment vertical="center" wrapText="1"/>
    </xf>
    <xf numFmtId="2" fontId="53" fillId="13" borderId="41" xfId="0" applyNumberFormat="1" applyFont="1" applyFill="1" applyBorder="1" applyAlignment="1">
      <alignment horizontal="center" vertical="center" wrapText="1"/>
    </xf>
    <xf numFmtId="167" fontId="53" fillId="13" borderId="41" xfId="1" applyFont="1" applyFill="1" applyBorder="1" applyAlignment="1">
      <alignment horizontal="center" vertical="center" wrapText="1"/>
    </xf>
    <xf numFmtId="3" fontId="54" fillId="13" borderId="41" xfId="0" applyNumberFormat="1" applyFont="1" applyFill="1" applyBorder="1" applyAlignment="1">
      <alignment vertical="center" wrapText="1"/>
    </xf>
    <xf numFmtId="2" fontId="53" fillId="18" borderId="41" xfId="0" applyNumberFormat="1" applyFont="1" applyFill="1" applyBorder="1" applyAlignment="1">
      <alignment horizontal="center" vertical="center" wrapText="1"/>
    </xf>
    <xf numFmtId="3" fontId="53" fillId="18" borderId="41" xfId="0" applyNumberFormat="1" applyFont="1" applyFill="1" applyBorder="1" applyAlignment="1">
      <alignment horizontal="right" vertical="center" wrapText="1"/>
    </xf>
    <xf numFmtId="3" fontId="54" fillId="18" borderId="41" xfId="0" applyNumberFormat="1" applyFont="1" applyFill="1" applyBorder="1" applyAlignment="1">
      <alignment horizontal="right" vertical="center" wrapText="1"/>
    </xf>
    <xf numFmtId="0" fontId="54" fillId="18" borderId="41" xfId="0" applyFont="1" applyFill="1" applyBorder="1" applyAlignment="1">
      <alignment horizontal="right" vertical="center" wrapText="1"/>
    </xf>
    <xf numFmtId="3" fontId="53" fillId="13" borderId="41" xfId="0" applyNumberFormat="1" applyFont="1" applyFill="1" applyBorder="1" applyAlignment="1">
      <alignment horizontal="right" vertical="center" wrapText="1"/>
    </xf>
    <xf numFmtId="3" fontId="54" fillId="13" borderId="41" xfId="0" applyNumberFormat="1" applyFont="1" applyFill="1" applyBorder="1" applyAlignment="1">
      <alignment horizontal="right" vertical="center" wrapText="1"/>
    </xf>
    <xf numFmtId="0" fontId="54" fillId="13" borderId="41" xfId="0" applyFont="1" applyFill="1" applyBorder="1" applyAlignment="1">
      <alignment horizontal="right" vertical="center" wrapText="1"/>
    </xf>
    <xf numFmtId="0" fontId="54" fillId="0" borderId="41" xfId="0" applyFont="1" applyFill="1" applyBorder="1" applyAlignment="1">
      <alignment horizontal="center" vertical="center" wrapText="1"/>
    </xf>
    <xf numFmtId="3" fontId="54" fillId="0" borderId="41" xfId="0" applyNumberFormat="1" applyFont="1" applyFill="1" applyBorder="1" applyAlignment="1">
      <alignment vertical="center" wrapText="1"/>
    </xf>
    <xf numFmtId="9" fontId="53" fillId="13" borderId="41" xfId="2" applyFont="1" applyFill="1" applyBorder="1" applyAlignment="1">
      <alignment horizontal="right" vertical="center" wrapText="1"/>
    </xf>
    <xf numFmtId="3" fontId="54" fillId="13" borderId="41" xfId="0" applyNumberFormat="1" applyFont="1" applyFill="1" applyBorder="1" applyAlignment="1">
      <alignment horizontal="left" vertical="center" wrapText="1"/>
    </xf>
    <xf numFmtId="167" fontId="53" fillId="16" borderId="41" xfId="1" applyFont="1" applyFill="1" applyBorder="1" applyAlignment="1">
      <alignment vertical="center" wrapText="1"/>
    </xf>
    <xf numFmtId="9" fontId="53" fillId="16" borderId="41" xfId="2" applyFont="1" applyFill="1" applyBorder="1" applyAlignment="1">
      <alignment vertical="center" wrapText="1"/>
    </xf>
    <xf numFmtId="43" fontId="53" fillId="16" borderId="41" xfId="1" applyNumberFormat="1" applyFont="1" applyFill="1" applyBorder="1" applyAlignment="1">
      <alignment horizontal="center" vertical="center" wrapText="1"/>
    </xf>
    <xf numFmtId="43" fontId="54" fillId="16" borderId="41" xfId="0" applyNumberFormat="1" applyFont="1" applyFill="1" applyBorder="1" applyAlignment="1">
      <alignment horizontal="center" vertical="center" wrapText="1"/>
    </xf>
    <xf numFmtId="167" fontId="53" fillId="18" borderId="41" xfId="1" applyFont="1" applyFill="1" applyBorder="1" applyAlignment="1">
      <alignment vertical="center" wrapText="1"/>
    </xf>
    <xf numFmtId="9" fontId="53" fillId="18" borderId="41" xfId="2" applyFont="1" applyFill="1" applyBorder="1" applyAlignment="1">
      <alignment vertical="center" wrapText="1"/>
    </xf>
    <xf numFmtId="167" fontId="53" fillId="18" borderId="41" xfId="1" applyFont="1" applyFill="1" applyBorder="1" applyAlignment="1">
      <alignment horizontal="center" vertical="center" wrapText="1"/>
    </xf>
    <xf numFmtId="167" fontId="53" fillId="13" borderId="41" xfId="1" applyFont="1" applyFill="1" applyBorder="1" applyAlignment="1">
      <alignment vertical="center" wrapText="1"/>
    </xf>
    <xf numFmtId="9" fontId="53" fillId="13" borderId="41" xfId="2" applyFont="1" applyFill="1" applyBorder="1" applyAlignment="1">
      <alignment vertical="center" wrapText="1"/>
    </xf>
    <xf numFmtId="0" fontId="37" fillId="16" borderId="53" xfId="0" applyFont="1" applyFill="1" applyBorder="1" applyAlignment="1">
      <alignment horizontal="left" vertical="center" wrapText="1"/>
    </xf>
    <xf numFmtId="167" fontId="53" fillId="0" borderId="41" xfId="0" applyNumberFormat="1" applyFont="1" applyFill="1" applyBorder="1" applyAlignment="1">
      <alignment horizontal="right" vertical="center" wrapText="1"/>
    </xf>
    <xf numFmtId="0" fontId="47" fillId="0" borderId="77" xfId="0" applyFont="1" applyBorder="1" applyAlignment="1">
      <alignment vertical="center" wrapText="1"/>
    </xf>
    <xf numFmtId="0" fontId="47" fillId="0" borderId="69" xfId="0" applyFont="1" applyBorder="1" applyAlignment="1">
      <alignment vertical="center" wrapText="1"/>
    </xf>
    <xf numFmtId="0" fontId="78" fillId="0" borderId="77" xfId="0" applyFont="1" applyBorder="1" applyAlignment="1">
      <alignment horizontal="justify" vertical="center" wrapText="1"/>
    </xf>
    <xf numFmtId="9" fontId="78" fillId="0" borderId="68" xfId="0" applyNumberFormat="1" applyFont="1" applyBorder="1" applyAlignment="1">
      <alignment horizontal="center" vertical="center" wrapText="1"/>
    </xf>
    <xf numFmtId="0" fontId="78" fillId="0" borderId="69" xfId="0" applyFont="1" applyBorder="1" applyAlignment="1">
      <alignment horizontal="justify" vertical="center" wrapText="1"/>
    </xf>
    <xf numFmtId="10" fontId="78" fillId="0" borderId="70" xfId="0" applyNumberFormat="1" applyFont="1" applyBorder="1" applyAlignment="1">
      <alignment horizontal="center" vertical="center" wrapText="1"/>
    </xf>
    <xf numFmtId="9" fontId="78" fillId="0" borderId="70" xfId="0" applyNumberFormat="1" applyFont="1" applyBorder="1" applyAlignment="1">
      <alignment horizontal="center" vertical="center" wrapText="1"/>
    </xf>
    <xf numFmtId="0" fontId="78" fillId="0" borderId="77" xfId="0" applyFont="1" applyBorder="1" applyAlignment="1">
      <alignment horizontal="left" vertical="center" wrapText="1" indent="1"/>
    </xf>
    <xf numFmtId="0" fontId="78" fillId="0" borderId="69" xfId="0" applyFont="1" applyBorder="1" applyAlignment="1">
      <alignment horizontal="left" vertical="center" wrapText="1" indent="1"/>
    </xf>
    <xf numFmtId="10" fontId="78" fillId="0" borderId="68" xfId="0" applyNumberFormat="1" applyFont="1" applyBorder="1" applyAlignment="1">
      <alignment horizontal="center" vertical="center" wrapText="1"/>
    </xf>
    <xf numFmtId="0" fontId="47" fillId="0" borderId="77" xfId="0" applyFont="1" applyBorder="1" applyAlignment="1">
      <alignment horizontal="justify" vertical="center" wrapText="1"/>
    </xf>
    <xf numFmtId="0" fontId="47" fillId="0" borderId="69" xfId="0" applyFont="1" applyBorder="1" applyAlignment="1">
      <alignment horizontal="justify" vertical="center" wrapText="1"/>
    </xf>
    <xf numFmtId="9" fontId="46" fillId="0" borderId="68" xfId="0" applyNumberFormat="1" applyFont="1" applyBorder="1" applyAlignment="1">
      <alignment horizontal="center" vertical="center" wrapText="1"/>
    </xf>
    <xf numFmtId="9" fontId="46" fillId="0" borderId="70" xfId="0" applyNumberFormat="1" applyFont="1" applyBorder="1" applyAlignment="1">
      <alignment horizontal="center" vertical="center" wrapText="1"/>
    </xf>
    <xf numFmtId="0" fontId="80" fillId="31" borderId="83" xfId="0" applyFont="1" applyFill="1" applyBorder="1" applyAlignment="1">
      <alignment horizontal="justify" vertical="center" wrapText="1" readingOrder="1"/>
    </xf>
    <xf numFmtId="0" fontId="81" fillId="31" borderId="83" xfId="0" applyFont="1" applyFill="1" applyBorder="1" applyAlignment="1">
      <alignment horizontal="center" vertical="center" wrapText="1" readingOrder="1"/>
    </xf>
    <xf numFmtId="0" fontId="81" fillId="31" borderId="84" xfId="0" applyFont="1" applyFill="1" applyBorder="1" applyAlignment="1">
      <alignment horizontal="center" vertical="center" wrapText="1" readingOrder="1"/>
    </xf>
    <xf numFmtId="0" fontId="81" fillId="30" borderId="84" xfId="0" applyFont="1" applyFill="1" applyBorder="1" applyAlignment="1">
      <alignment horizontal="justify" vertical="center" wrapText="1" readingOrder="1"/>
    </xf>
    <xf numFmtId="0" fontId="81" fillId="30" borderId="84" xfId="0" applyFont="1" applyFill="1" applyBorder="1" applyAlignment="1">
      <alignment horizontal="center" vertical="center" wrapText="1" readingOrder="1"/>
    </xf>
    <xf numFmtId="0" fontId="81" fillId="31" borderId="84" xfId="0" applyFont="1" applyFill="1" applyBorder="1" applyAlignment="1">
      <alignment horizontal="justify" vertical="center" wrapText="1" readingOrder="1"/>
    </xf>
    <xf numFmtId="0" fontId="79" fillId="30" borderId="84" xfId="0" applyFont="1" applyFill="1" applyBorder="1" applyAlignment="1">
      <alignment horizontal="justify" vertical="center" wrapText="1" readingOrder="1"/>
    </xf>
    <xf numFmtId="0" fontId="80" fillId="30" borderId="84" xfId="0" applyFont="1" applyFill="1" applyBorder="1" applyAlignment="1">
      <alignment horizontal="center" vertical="top" wrapText="1"/>
    </xf>
    <xf numFmtId="10" fontId="79" fillId="30" borderId="84" xfId="0" applyNumberFormat="1" applyFont="1" applyFill="1" applyBorder="1" applyAlignment="1">
      <alignment horizontal="center" vertical="center" wrapText="1" readingOrder="1"/>
    </xf>
    <xf numFmtId="0" fontId="82" fillId="30" borderId="82" xfId="0" applyFont="1" applyFill="1" applyBorder="1" applyAlignment="1">
      <alignment horizontal="center" vertical="center" wrapText="1" readingOrder="1"/>
    </xf>
    <xf numFmtId="0" fontId="82" fillId="30" borderId="83" xfId="0" applyFont="1" applyFill="1" applyBorder="1" applyAlignment="1">
      <alignment horizontal="center" vertical="center" wrapText="1" readingOrder="1"/>
    </xf>
    <xf numFmtId="0" fontId="47" fillId="0" borderId="24" xfId="0" applyFont="1" applyBorder="1" applyAlignment="1">
      <alignment horizontal="center" vertical="center" wrapText="1"/>
    </xf>
    <xf numFmtId="0" fontId="47" fillId="0" borderId="34" xfId="0" applyFont="1" applyBorder="1" applyAlignment="1">
      <alignment horizontal="center" vertical="center" wrapText="1"/>
    </xf>
    <xf numFmtId="4" fontId="84" fillId="32" borderId="41" xfId="0" applyNumberFormat="1" applyFont="1" applyFill="1" applyBorder="1" applyAlignment="1" applyProtection="1">
      <alignment vertical="center"/>
    </xf>
    <xf numFmtId="4" fontId="77" fillId="0" borderId="26" xfId="2" applyNumberFormat="1" applyFont="1" applyBorder="1" applyAlignment="1">
      <alignment vertical="center"/>
    </xf>
    <xf numFmtId="4" fontId="84" fillId="33" borderId="41" xfId="0" applyNumberFormat="1" applyFont="1" applyFill="1" applyBorder="1" applyAlignment="1" applyProtection="1">
      <alignment vertical="center"/>
    </xf>
    <xf numFmtId="4" fontId="84" fillId="33" borderId="42" xfId="0" applyNumberFormat="1" applyFont="1" applyFill="1" applyBorder="1" applyAlignment="1" applyProtection="1">
      <alignment vertical="center"/>
    </xf>
    <xf numFmtId="4" fontId="84" fillId="7" borderId="41" xfId="0" applyNumberFormat="1" applyFont="1" applyFill="1" applyBorder="1" applyAlignment="1" applyProtection="1">
      <alignment vertical="center"/>
    </xf>
    <xf numFmtId="4" fontId="77" fillId="0" borderId="26" xfId="2" applyNumberFormat="1" applyFont="1" applyFill="1" applyBorder="1" applyAlignment="1">
      <alignment vertical="center"/>
    </xf>
    <xf numFmtId="4" fontId="85" fillId="0" borderId="41" xfId="0" applyNumberFormat="1" applyFont="1" applyFill="1" applyBorder="1" applyAlignment="1" applyProtection="1">
      <alignment vertical="center"/>
    </xf>
    <xf numFmtId="4" fontId="85" fillId="0" borderId="42" xfId="0" applyNumberFormat="1" applyFont="1" applyFill="1" applyBorder="1" applyAlignment="1" applyProtection="1">
      <alignment vertical="center"/>
    </xf>
    <xf numFmtId="4" fontId="86" fillId="0" borderId="26" xfId="2" applyNumberFormat="1" applyFont="1" applyBorder="1" applyAlignment="1">
      <alignment vertical="center"/>
    </xf>
    <xf numFmtId="4" fontId="84" fillId="0" borderId="41" xfId="0" applyNumberFormat="1" applyFont="1" applyFill="1" applyBorder="1" applyAlignment="1" applyProtection="1">
      <alignment vertical="center"/>
    </xf>
    <xf numFmtId="4" fontId="84" fillId="0" borderId="42" xfId="0" applyNumberFormat="1" applyFont="1" applyFill="1" applyBorder="1" applyAlignment="1" applyProtection="1">
      <alignment vertical="center"/>
    </xf>
    <xf numFmtId="4" fontId="86" fillId="0" borderId="28" xfId="2" applyNumberFormat="1" applyFont="1" applyBorder="1" applyAlignment="1">
      <alignment vertical="center"/>
    </xf>
    <xf numFmtId="4" fontId="84" fillId="0" borderId="41" xfId="0" applyNumberFormat="1" applyFont="1" applyBorder="1" applyAlignment="1" applyProtection="1">
      <alignment vertical="center"/>
    </xf>
    <xf numFmtId="4" fontId="84" fillId="0" borderId="42" xfId="0" applyNumberFormat="1" applyFont="1" applyBorder="1" applyAlignment="1" applyProtection="1">
      <alignment vertical="center"/>
    </xf>
    <xf numFmtId="4" fontId="87" fillId="0" borderId="41" xfId="0" applyNumberFormat="1" applyFont="1" applyBorder="1" applyAlignment="1" applyProtection="1">
      <alignment vertical="center"/>
    </xf>
    <xf numFmtId="4" fontId="87" fillId="0" borderId="42" xfId="0" applyNumberFormat="1" applyFont="1" applyFill="1" applyBorder="1" applyAlignment="1" applyProtection="1">
      <alignment vertical="center"/>
    </xf>
    <xf numFmtId="4" fontId="85" fillId="0" borderId="41" xfId="0" applyNumberFormat="1" applyFont="1" applyBorder="1" applyAlignment="1" applyProtection="1">
      <alignment vertical="center"/>
    </xf>
    <xf numFmtId="4" fontId="85" fillId="34" borderId="41" xfId="0" applyNumberFormat="1" applyFont="1" applyFill="1" applyBorder="1" applyAlignment="1" applyProtection="1">
      <alignment vertical="center"/>
    </xf>
    <xf numFmtId="4" fontId="84" fillId="32" borderId="35" xfId="0" applyNumberFormat="1" applyFont="1" applyFill="1" applyBorder="1" applyAlignment="1" applyProtection="1">
      <alignment vertical="center"/>
    </xf>
    <xf numFmtId="4" fontId="84" fillId="32" borderId="36" xfId="0" applyNumberFormat="1" applyFont="1" applyFill="1" applyBorder="1" applyAlignment="1" applyProtection="1">
      <alignment vertical="center"/>
    </xf>
    <xf numFmtId="4" fontId="77" fillId="0" borderId="34" xfId="2" applyNumberFormat="1" applyFont="1" applyBorder="1" applyAlignment="1">
      <alignment vertical="center"/>
    </xf>
    <xf numFmtId="4" fontId="60" fillId="0" borderId="0" xfId="0" applyNumberFormat="1" applyFont="1" applyFill="1" applyBorder="1" applyAlignment="1" applyProtection="1">
      <alignment vertical="center"/>
    </xf>
    <xf numFmtId="4" fontId="6" fillId="0" borderId="0" xfId="0" applyNumberFormat="1" applyFont="1"/>
    <xf numFmtId="9" fontId="88" fillId="0" borderId="77" xfId="0" applyNumberFormat="1" applyFont="1" applyBorder="1" applyAlignment="1">
      <alignment horizontal="center" vertical="center" wrapText="1" readingOrder="1"/>
    </xf>
    <xf numFmtId="10" fontId="88" fillId="0" borderId="77" xfId="0" applyNumberFormat="1" applyFont="1" applyBorder="1" applyAlignment="1">
      <alignment horizontal="center" vertical="center" wrapText="1" readingOrder="1"/>
    </xf>
    <xf numFmtId="0" fontId="88" fillId="0" borderId="77" xfId="0" applyFont="1" applyBorder="1" applyAlignment="1">
      <alignment horizontal="center" vertical="center" wrapText="1" readingOrder="1"/>
    </xf>
    <xf numFmtId="0" fontId="89" fillId="36" borderId="77" xfId="0" applyFont="1" applyFill="1" applyBorder="1" applyAlignment="1">
      <alignment horizontal="center" vertical="center" wrapText="1" readingOrder="1"/>
    </xf>
    <xf numFmtId="0" fontId="90" fillId="37" borderId="77" xfId="0" applyFont="1" applyFill="1" applyBorder="1" applyAlignment="1">
      <alignment horizontal="left" vertical="center" wrapText="1" readingOrder="1"/>
    </xf>
    <xf numFmtId="9" fontId="91" fillId="37" borderId="77" xfId="0" applyNumberFormat="1" applyFont="1" applyFill="1" applyBorder="1" applyAlignment="1">
      <alignment horizontal="center" vertical="center" wrapText="1" readingOrder="1"/>
    </xf>
    <xf numFmtId="0" fontId="90" fillId="36" borderId="77" xfId="0" applyFont="1" applyFill="1" applyBorder="1" applyAlignment="1">
      <alignment horizontal="justify" vertical="center" wrapText="1" readingOrder="1"/>
    </xf>
    <xf numFmtId="10" fontId="91" fillId="36" borderId="77" xfId="0" applyNumberFormat="1" applyFont="1" applyFill="1" applyBorder="1" applyAlignment="1">
      <alignment horizontal="center" vertical="center" wrapText="1" readingOrder="1"/>
    </xf>
    <xf numFmtId="9" fontId="91" fillId="36" borderId="77" xfId="0" applyNumberFormat="1" applyFont="1" applyFill="1" applyBorder="1" applyAlignment="1">
      <alignment horizontal="center" vertical="center" wrapText="1" readingOrder="1"/>
    </xf>
    <xf numFmtId="0" fontId="90" fillId="37" borderId="77" xfId="0" applyFont="1" applyFill="1" applyBorder="1" applyAlignment="1">
      <alignment horizontal="justify" vertical="center" wrapText="1" readingOrder="1"/>
    </xf>
    <xf numFmtId="10" fontId="91" fillId="37" borderId="77" xfId="0" applyNumberFormat="1" applyFont="1" applyFill="1" applyBorder="1" applyAlignment="1">
      <alignment horizontal="center" vertical="center" wrapText="1" readingOrder="1"/>
    </xf>
    <xf numFmtId="0" fontId="89" fillId="35" borderId="87" xfId="0" applyFont="1" applyFill="1" applyBorder="1" applyAlignment="1">
      <alignment vertical="center" wrapText="1" readingOrder="1"/>
    </xf>
    <xf numFmtId="0" fontId="92" fillId="39" borderId="77" xfId="0" applyFont="1" applyFill="1" applyBorder="1" applyAlignment="1">
      <alignment horizontal="center" vertical="center" wrapText="1" readingOrder="1"/>
    </xf>
    <xf numFmtId="0" fontId="93" fillId="40" borderId="77" xfId="0" applyFont="1" applyFill="1" applyBorder="1" applyAlignment="1">
      <alignment horizontal="left" vertical="center" wrapText="1" readingOrder="1"/>
    </xf>
    <xf numFmtId="10" fontId="93" fillId="40" borderId="77" xfId="0" applyNumberFormat="1" applyFont="1" applyFill="1" applyBorder="1" applyAlignment="1">
      <alignment horizontal="center" vertical="center" wrapText="1" readingOrder="1"/>
    </xf>
    <xf numFmtId="9" fontId="93" fillId="40" borderId="77" xfId="0" applyNumberFormat="1" applyFont="1" applyFill="1" applyBorder="1" applyAlignment="1">
      <alignment horizontal="center" vertical="center" wrapText="1" readingOrder="1"/>
    </xf>
    <xf numFmtId="0" fontId="93" fillId="39" borderId="77" xfId="0" applyFont="1" applyFill="1" applyBorder="1" applyAlignment="1">
      <alignment horizontal="left" vertical="center" wrapText="1" readingOrder="1"/>
    </xf>
    <xf numFmtId="9" fontId="93" fillId="39" borderId="77" xfId="0" applyNumberFormat="1" applyFont="1" applyFill="1" applyBorder="1" applyAlignment="1">
      <alignment horizontal="center" vertical="center" wrapText="1" readingOrder="1"/>
    </xf>
    <xf numFmtId="0" fontId="92" fillId="38" borderId="87" xfId="0" applyFont="1" applyFill="1" applyBorder="1" applyAlignment="1">
      <alignment vertical="center" wrapText="1" readingOrder="1"/>
    </xf>
    <xf numFmtId="0" fontId="94" fillId="36" borderId="77" xfId="0" applyFont="1" applyFill="1" applyBorder="1" applyAlignment="1">
      <alignment horizontal="center" vertical="center" wrapText="1" readingOrder="1"/>
    </xf>
    <xf numFmtId="0" fontId="95" fillId="37" borderId="77" xfId="0" applyFont="1" applyFill="1" applyBorder="1" applyAlignment="1">
      <alignment horizontal="justify" vertical="center" wrapText="1" readingOrder="1"/>
    </xf>
    <xf numFmtId="10" fontId="96" fillId="37" borderId="77" xfId="0" applyNumberFormat="1" applyFont="1" applyFill="1" applyBorder="1" applyAlignment="1">
      <alignment horizontal="center" vertical="center" wrapText="1" readingOrder="1"/>
    </xf>
    <xf numFmtId="9" fontId="96" fillId="37" borderId="77" xfId="0" applyNumberFormat="1" applyFont="1" applyFill="1" applyBorder="1" applyAlignment="1">
      <alignment horizontal="center" vertical="center" wrapText="1" readingOrder="1"/>
    </xf>
    <xf numFmtId="0" fontId="95" fillId="36" borderId="77" xfId="0" applyFont="1" applyFill="1" applyBorder="1" applyAlignment="1">
      <alignment horizontal="justify" vertical="center" wrapText="1" readingOrder="1"/>
    </xf>
    <xf numFmtId="10" fontId="96" fillId="36" borderId="77" xfId="0" applyNumberFormat="1" applyFont="1" applyFill="1" applyBorder="1" applyAlignment="1">
      <alignment horizontal="center" vertical="center" wrapText="1" readingOrder="1"/>
    </xf>
    <xf numFmtId="9" fontId="96" fillId="36" borderId="77" xfId="0" applyNumberFormat="1" applyFont="1" applyFill="1" applyBorder="1" applyAlignment="1">
      <alignment horizontal="center" vertical="center" wrapText="1" readingOrder="1"/>
    </xf>
    <xf numFmtId="0" fontId="94" fillId="35" borderId="87" xfId="0" applyFont="1" applyFill="1" applyBorder="1" applyAlignment="1">
      <alignment vertical="center" wrapText="1" readingOrder="1"/>
    </xf>
    <xf numFmtId="0" fontId="54" fillId="0" borderId="44" xfId="0" applyFont="1" applyFill="1" applyBorder="1" applyAlignment="1">
      <alignment vertical="center" wrapText="1"/>
    </xf>
    <xf numFmtId="170" fontId="53" fillId="0" borderId="44" xfId="0" applyNumberFormat="1" applyFont="1" applyFill="1" applyBorder="1" applyAlignment="1">
      <alignment horizontal="center" vertical="center" wrapText="1"/>
    </xf>
    <xf numFmtId="0" fontId="53" fillId="0" borderId="41" xfId="0" applyFont="1" applyFill="1" applyBorder="1" applyAlignment="1">
      <alignment horizontal="center" vertical="center" wrapText="1"/>
    </xf>
    <xf numFmtId="0" fontId="1" fillId="41" borderId="0" xfId="5" applyFont="1" applyFill="1" applyBorder="1" applyAlignment="1">
      <alignment horizontal="center" vertical="center"/>
    </xf>
    <xf numFmtId="0" fontId="1" fillId="0" borderId="7" xfId="5" applyFont="1" applyFill="1" applyBorder="1" applyAlignment="1" applyProtection="1">
      <alignment vertical="center"/>
    </xf>
    <xf numFmtId="0" fontId="7" fillId="0" borderId="10" xfId="5" applyFont="1" applyFill="1" applyBorder="1" applyAlignment="1" applyProtection="1">
      <alignment vertical="center"/>
    </xf>
    <xf numFmtId="0" fontId="7" fillId="0" borderId="15" xfId="5" applyFont="1" applyFill="1" applyBorder="1" applyAlignment="1" applyProtection="1">
      <alignment vertical="center"/>
    </xf>
    <xf numFmtId="0" fontId="3" fillId="0" borderId="65" xfId="5" applyFont="1" applyFill="1" applyBorder="1" applyAlignment="1" applyProtection="1">
      <alignment vertical="center"/>
    </xf>
    <xf numFmtId="0" fontId="3" fillId="0" borderId="17" xfId="5" applyFont="1" applyFill="1" applyBorder="1" applyAlignment="1" applyProtection="1">
      <alignment vertical="center"/>
    </xf>
    <xf numFmtId="0" fontId="3" fillId="0" borderId="41" xfId="5" applyFont="1" applyFill="1" applyBorder="1" applyAlignment="1" applyProtection="1">
      <alignment vertical="center"/>
    </xf>
    <xf numFmtId="0" fontId="3" fillId="0" borderId="42" xfId="5" applyFont="1" applyFill="1" applyBorder="1" applyAlignment="1" applyProtection="1">
      <alignment vertical="center"/>
    </xf>
    <xf numFmtId="0" fontId="3" fillId="0" borderId="18" xfId="5" applyFont="1" applyFill="1" applyBorder="1" applyAlignment="1" applyProtection="1">
      <alignment vertical="center"/>
    </xf>
    <xf numFmtId="0" fontId="3" fillId="0" borderId="36" xfId="5" applyFont="1" applyFill="1" applyBorder="1" applyAlignment="1" applyProtection="1">
      <alignment vertical="center"/>
    </xf>
    <xf numFmtId="0" fontId="99" fillId="0" borderId="65" xfId="5" applyFont="1" applyFill="1" applyBorder="1" applyAlignment="1" applyProtection="1">
      <alignment vertical="center"/>
    </xf>
    <xf numFmtId="0" fontId="99" fillId="0" borderId="17" xfId="5" applyFont="1" applyFill="1" applyBorder="1" applyAlignment="1" applyProtection="1">
      <alignment vertical="center"/>
    </xf>
    <xf numFmtId="0" fontId="99" fillId="0" borderId="41" xfId="5" applyFont="1" applyFill="1" applyBorder="1" applyAlignment="1" applyProtection="1">
      <alignment vertical="center"/>
    </xf>
    <xf numFmtId="0" fontId="99" fillId="0" borderId="42" xfId="5" applyFont="1" applyFill="1" applyBorder="1" applyAlignment="1" applyProtection="1">
      <alignment vertical="center"/>
    </xf>
    <xf numFmtId="0" fontId="7" fillId="0" borderId="65" xfId="5" applyFont="1" applyFill="1" applyBorder="1" applyAlignment="1" applyProtection="1">
      <alignment vertical="center"/>
    </xf>
    <xf numFmtId="0" fontId="7" fillId="0" borderId="17" xfId="5" applyFont="1" applyFill="1" applyBorder="1" applyAlignment="1" applyProtection="1">
      <alignment vertical="center"/>
    </xf>
    <xf numFmtId="0" fontId="7" fillId="0" borderId="41" xfId="5" applyFont="1" applyFill="1" applyBorder="1" applyAlignment="1" applyProtection="1">
      <alignment vertical="center"/>
    </xf>
    <xf numFmtId="0" fontId="7" fillId="0" borderId="42" xfId="5" applyFont="1" applyFill="1" applyBorder="1" applyAlignment="1" applyProtection="1">
      <alignment vertical="center"/>
    </xf>
    <xf numFmtId="0" fontId="99" fillId="0" borderId="18" xfId="5" applyFont="1" applyFill="1" applyBorder="1" applyAlignment="1" applyProtection="1">
      <alignment vertical="center"/>
    </xf>
    <xf numFmtId="0" fontId="99" fillId="0" borderId="19" xfId="5" applyFont="1" applyFill="1" applyBorder="1" applyAlignment="1" applyProtection="1">
      <alignment vertical="center"/>
    </xf>
    <xf numFmtId="0" fontId="99" fillId="0" borderId="35" xfId="5" applyFont="1" applyFill="1" applyBorder="1" applyAlignment="1" applyProtection="1">
      <alignment vertical="center"/>
    </xf>
    <xf numFmtId="0" fontId="99" fillId="0" borderId="36" xfId="5" applyFont="1" applyFill="1" applyBorder="1" applyAlignment="1" applyProtection="1">
      <alignment vertical="center"/>
    </xf>
    <xf numFmtId="0" fontId="3" fillId="0" borderId="5" xfId="5" applyFont="1" applyFill="1" applyBorder="1" applyAlignment="1" applyProtection="1">
      <alignment vertical="center"/>
    </xf>
    <xf numFmtId="0" fontId="3" fillId="0" borderId="20" xfId="5" applyFont="1" applyFill="1" applyBorder="1" applyAlignment="1" applyProtection="1">
      <alignment vertical="center"/>
    </xf>
    <xf numFmtId="0" fontId="3" fillId="0" borderId="53" xfId="5" applyFont="1" applyFill="1" applyBorder="1" applyAlignment="1" applyProtection="1">
      <alignment vertical="center"/>
    </xf>
    <xf numFmtId="0" fontId="3" fillId="0" borderId="58" xfId="5" applyFont="1" applyFill="1" applyBorder="1" applyAlignment="1" applyProtection="1">
      <alignment vertical="center"/>
    </xf>
    <xf numFmtId="0" fontId="101" fillId="0" borderId="25" xfId="5" applyFont="1" applyFill="1" applyBorder="1" applyAlignment="1" applyProtection="1">
      <alignment vertical="center" wrapText="1"/>
    </xf>
    <xf numFmtId="0" fontId="101" fillId="0" borderId="28" xfId="5" applyFont="1" applyFill="1" applyBorder="1" applyAlignment="1" applyProtection="1">
      <alignment vertical="center" wrapText="1"/>
    </xf>
    <xf numFmtId="166" fontId="101" fillId="0" borderId="37" xfId="6" applyFont="1" applyFill="1" applyBorder="1" applyAlignment="1" applyProtection="1">
      <alignment vertical="center"/>
    </xf>
    <xf numFmtId="166" fontId="101" fillId="0" borderId="76" xfId="6" applyFont="1" applyFill="1" applyBorder="1" applyAlignment="1" applyProtection="1">
      <alignment vertical="center"/>
    </xf>
    <xf numFmtId="166" fontId="7" fillId="0" borderId="12" xfId="6" applyFont="1" applyFill="1" applyBorder="1" applyAlignment="1" applyProtection="1">
      <alignment vertical="center"/>
    </xf>
    <xf numFmtId="166" fontId="7" fillId="0" borderId="16" xfId="6" applyFont="1" applyFill="1" applyBorder="1" applyAlignment="1" applyProtection="1">
      <alignment vertical="center"/>
    </xf>
    <xf numFmtId="166" fontId="3" fillId="0" borderId="17" xfId="6" applyFont="1" applyFill="1" applyBorder="1" applyAlignment="1" applyProtection="1">
      <alignment vertical="center"/>
    </xf>
    <xf numFmtId="166" fontId="3" fillId="0" borderId="19" xfId="6" applyFont="1" applyFill="1" applyBorder="1" applyAlignment="1" applyProtection="1">
      <alignment vertical="center"/>
    </xf>
    <xf numFmtId="166" fontId="99" fillId="0" borderId="17" xfId="6" applyFont="1" applyFill="1" applyBorder="1" applyAlignment="1" applyProtection="1">
      <alignment vertical="center"/>
    </xf>
    <xf numFmtId="166" fontId="7" fillId="0" borderId="48" xfId="6" applyFont="1" applyFill="1" applyBorder="1" applyAlignment="1" applyProtection="1">
      <alignment vertical="center"/>
    </xf>
    <xf numFmtId="166" fontId="7" fillId="0" borderId="13" xfId="6" applyFont="1" applyFill="1" applyBorder="1" applyAlignment="1" applyProtection="1">
      <alignment vertical="center"/>
    </xf>
    <xf numFmtId="166" fontId="7" fillId="0" borderId="38" xfId="6" applyFont="1" applyFill="1" applyBorder="1" applyAlignment="1" applyProtection="1">
      <alignment vertical="center"/>
    </xf>
    <xf numFmtId="166" fontId="7" fillId="0" borderId="54" xfId="6" applyFont="1" applyFill="1" applyBorder="1" applyAlignment="1" applyProtection="1">
      <alignment vertical="center"/>
    </xf>
    <xf numFmtId="166" fontId="3" fillId="0" borderId="41" xfId="6" applyFont="1" applyFill="1" applyBorder="1" applyAlignment="1" applyProtection="1">
      <alignment vertical="center"/>
    </xf>
    <xf numFmtId="166" fontId="3" fillId="0" borderId="42" xfId="6" applyFont="1" applyFill="1" applyBorder="1" applyAlignment="1" applyProtection="1">
      <alignment vertical="center"/>
    </xf>
    <xf numFmtId="166" fontId="3" fillId="0" borderId="35" xfId="6" applyFont="1" applyFill="1" applyBorder="1" applyAlignment="1" applyProtection="1">
      <alignment vertical="center"/>
    </xf>
    <xf numFmtId="166" fontId="3" fillId="0" borderId="36" xfId="6" applyFont="1" applyFill="1" applyBorder="1" applyAlignment="1" applyProtection="1">
      <alignment vertical="center"/>
    </xf>
    <xf numFmtId="166" fontId="99" fillId="0" borderId="41" xfId="6" applyFont="1" applyFill="1" applyBorder="1" applyAlignment="1" applyProtection="1">
      <alignment vertical="center"/>
    </xf>
    <xf numFmtId="166" fontId="99" fillId="0" borderId="42" xfId="6" applyFont="1" applyFill="1" applyBorder="1" applyAlignment="1" applyProtection="1">
      <alignment vertical="center"/>
    </xf>
    <xf numFmtId="166" fontId="101" fillId="0" borderId="38" xfId="6" applyFont="1" applyFill="1" applyBorder="1" applyAlignment="1" applyProtection="1">
      <alignment vertical="center"/>
    </xf>
    <xf numFmtId="166" fontId="101" fillId="0" borderId="41" xfId="6" applyFont="1" applyFill="1" applyBorder="1" applyAlignment="1" applyProtection="1">
      <alignment vertical="center"/>
    </xf>
    <xf numFmtId="166" fontId="101" fillId="0" borderId="44" xfId="6" applyFont="1" applyFill="1" applyBorder="1" applyAlignment="1" applyProtection="1">
      <alignment vertical="center"/>
    </xf>
    <xf numFmtId="166" fontId="101" fillId="0" borderId="52" xfId="6" applyFont="1" applyFill="1" applyBorder="1" applyAlignment="1" applyProtection="1">
      <alignment vertical="center"/>
    </xf>
    <xf numFmtId="166" fontId="101" fillId="0" borderId="76" xfId="5" applyNumberFormat="1" applyFont="1" applyFill="1" applyBorder="1" applyAlignment="1" applyProtection="1">
      <alignment vertical="center"/>
    </xf>
    <xf numFmtId="166" fontId="101" fillId="0" borderId="44" xfId="5" applyNumberFormat="1" applyFont="1" applyFill="1" applyBorder="1" applyAlignment="1" applyProtection="1">
      <alignment vertical="center"/>
    </xf>
    <xf numFmtId="166" fontId="101" fillId="0" borderId="16" xfId="5" applyNumberFormat="1" applyFont="1" applyFill="1" applyBorder="1" applyAlignment="1" applyProtection="1">
      <alignment vertical="center"/>
    </xf>
    <xf numFmtId="166" fontId="101" fillId="0" borderId="17" xfId="5" applyNumberFormat="1" applyFont="1" applyFill="1" applyBorder="1" applyAlignment="1" applyProtection="1">
      <alignment vertical="center"/>
    </xf>
    <xf numFmtId="166" fontId="101" fillId="0" borderId="38" xfId="5" applyNumberFormat="1" applyFont="1" applyFill="1" applyBorder="1" applyAlignment="1" applyProtection="1">
      <alignment vertical="center"/>
    </xf>
    <xf numFmtId="166" fontId="101" fillId="0" borderId="41" xfId="5" applyNumberFormat="1" applyFont="1" applyFill="1" applyBorder="1" applyAlignment="1" applyProtection="1">
      <alignment vertical="center"/>
    </xf>
    <xf numFmtId="166" fontId="7" fillId="0" borderId="24" xfId="6" applyFont="1" applyFill="1" applyBorder="1" applyAlignment="1" applyProtection="1">
      <alignment vertical="center"/>
    </xf>
    <xf numFmtId="166" fontId="101" fillId="0" borderId="54" xfId="5" applyNumberFormat="1" applyFont="1" applyFill="1" applyBorder="1" applyAlignment="1" applyProtection="1">
      <alignment vertical="center"/>
    </xf>
    <xf numFmtId="166" fontId="101" fillId="0" borderId="42" xfId="5" applyNumberFormat="1" applyFont="1" applyFill="1" applyBorder="1" applyAlignment="1" applyProtection="1">
      <alignment vertical="center"/>
    </xf>
    <xf numFmtId="166" fontId="101" fillId="0" borderId="36" xfId="5" applyNumberFormat="1" applyFont="1" applyFill="1" applyBorder="1" applyAlignment="1" applyProtection="1">
      <alignment vertical="center"/>
    </xf>
    <xf numFmtId="166" fontId="101" fillId="0" borderId="54" xfId="6" applyFont="1" applyFill="1" applyBorder="1" applyAlignment="1" applyProtection="1">
      <alignment vertical="center"/>
    </xf>
    <xf numFmtId="166" fontId="101" fillId="0" borderId="45" xfId="6" applyFont="1" applyFill="1" applyBorder="1" applyAlignment="1" applyProtection="1">
      <alignment vertical="center"/>
    </xf>
    <xf numFmtId="166" fontId="101" fillId="0" borderId="16" xfId="6" applyFont="1" applyFill="1" applyBorder="1" applyAlignment="1" applyProtection="1">
      <alignment vertical="center"/>
    </xf>
    <xf numFmtId="166" fontId="101" fillId="0" borderId="17" xfId="6" applyFont="1" applyFill="1" applyBorder="1" applyAlignment="1" applyProtection="1">
      <alignment vertical="center"/>
    </xf>
    <xf numFmtId="166" fontId="101" fillId="0" borderId="42" xfId="6" applyFont="1" applyFill="1" applyBorder="1" applyAlignment="1" applyProtection="1">
      <alignment vertical="center"/>
    </xf>
    <xf numFmtId="0" fontId="2" fillId="0" borderId="23" xfId="5" applyFont="1" applyFill="1" applyBorder="1" applyAlignment="1" applyProtection="1">
      <alignment horizontal="center" vertical="center" wrapText="1"/>
    </xf>
    <xf numFmtId="0" fontId="2" fillId="0" borderId="52" xfId="5" applyFont="1" applyFill="1" applyBorder="1" applyAlignment="1" applyProtection="1">
      <alignment horizontal="center" vertical="center" wrapText="1"/>
    </xf>
    <xf numFmtId="0" fontId="2" fillId="0" borderId="55" xfId="5" applyFont="1" applyFill="1" applyBorder="1" applyAlignment="1" applyProtection="1">
      <alignment horizontal="center" vertical="center" wrapText="1"/>
    </xf>
    <xf numFmtId="1" fontId="58" fillId="28" borderId="17" xfId="0" applyNumberFormat="1" applyFont="1" applyFill="1" applyBorder="1" applyAlignment="1" applyProtection="1">
      <alignment vertical="center"/>
    </xf>
    <xf numFmtId="166" fontId="7" fillId="0" borderId="32" xfId="6" applyFont="1" applyFill="1" applyBorder="1" applyAlignment="1" applyProtection="1">
      <alignment vertical="center"/>
    </xf>
    <xf numFmtId="166" fontId="3" fillId="0" borderId="40" xfId="6" applyFont="1" applyFill="1" applyBorder="1" applyAlignment="1" applyProtection="1">
      <alignment vertical="center"/>
    </xf>
    <xf numFmtId="166" fontId="3" fillId="0" borderId="43" xfId="6" applyFont="1" applyFill="1" applyBorder="1" applyAlignment="1" applyProtection="1">
      <alignment vertical="center"/>
    </xf>
    <xf numFmtId="166" fontId="7" fillId="0" borderId="37" xfId="6" applyFont="1" applyFill="1" applyBorder="1" applyAlignment="1" applyProtection="1">
      <alignment vertical="center"/>
    </xf>
    <xf numFmtId="166" fontId="99" fillId="0" borderId="40" xfId="6" applyFont="1" applyFill="1" applyBorder="1" applyAlignment="1" applyProtection="1">
      <alignment vertical="center"/>
    </xf>
    <xf numFmtId="166" fontId="7" fillId="0" borderId="57" xfId="6" applyFont="1" applyFill="1" applyBorder="1" applyAlignment="1" applyProtection="1">
      <alignment vertical="center"/>
    </xf>
    <xf numFmtId="0" fontId="3" fillId="0" borderId="45" xfId="5" applyFont="1" applyFill="1" applyBorder="1" applyAlignment="1" applyProtection="1">
      <alignment vertical="center"/>
    </xf>
    <xf numFmtId="10" fontId="0" fillId="0" borderId="0" xfId="0" applyNumberFormat="1"/>
    <xf numFmtId="9" fontId="0" fillId="0" borderId="0" xfId="0" applyNumberFormat="1"/>
    <xf numFmtId="166" fontId="0" fillId="0" borderId="0" xfId="0" applyNumberFormat="1"/>
    <xf numFmtId="0" fontId="53" fillId="9" borderId="41" xfId="0" applyFont="1" applyFill="1" applyBorder="1" applyAlignment="1">
      <alignment horizontal="center" vertical="center" wrapText="1"/>
    </xf>
    <xf numFmtId="0" fontId="42" fillId="9" borderId="41" xfId="0" applyFont="1" applyFill="1" applyBorder="1" applyAlignment="1">
      <alignment horizontal="center" vertical="center" wrapText="1"/>
    </xf>
    <xf numFmtId="0" fontId="53" fillId="10" borderId="41" xfId="0" applyFont="1" applyFill="1" applyBorder="1" applyAlignment="1">
      <alignment horizontal="center" vertical="center" wrapText="1"/>
    </xf>
    <xf numFmtId="170" fontId="53" fillId="21" borderId="41" xfId="0" applyNumberFormat="1" applyFont="1" applyFill="1" applyBorder="1" applyAlignment="1">
      <alignment horizontal="center" vertical="center" wrapText="1"/>
    </xf>
    <xf numFmtId="2" fontId="53" fillId="21" borderId="41" xfId="0" applyNumberFormat="1" applyFont="1" applyFill="1" applyBorder="1" applyAlignment="1">
      <alignment horizontal="center" vertical="center" wrapText="1"/>
    </xf>
    <xf numFmtId="0" fontId="53" fillId="11" borderId="41" xfId="0" applyFont="1" applyFill="1" applyBorder="1" applyAlignment="1">
      <alignment horizontal="center" vertical="center" wrapText="1"/>
    </xf>
    <xf numFmtId="0" fontId="53" fillId="12" borderId="41" xfId="0" applyFont="1" applyFill="1" applyBorder="1" applyAlignment="1">
      <alignment horizontal="center" vertical="center" wrapText="1"/>
    </xf>
    <xf numFmtId="0" fontId="55" fillId="0" borderId="44" xfId="0" applyFont="1" applyFill="1" applyBorder="1" applyAlignment="1">
      <alignment vertical="center" wrapText="1"/>
    </xf>
    <xf numFmtId="3" fontId="53" fillId="0" borderId="41" xfId="0" applyNumberFormat="1" applyFont="1" applyFill="1" applyBorder="1" applyAlignment="1">
      <alignment horizontal="center" vertical="center" wrapText="1"/>
    </xf>
    <xf numFmtId="9" fontId="53" fillId="0" borderId="41" xfId="0" applyNumberFormat="1" applyFont="1" applyFill="1" applyBorder="1" applyAlignment="1">
      <alignment horizontal="center" vertical="center" wrapText="1"/>
    </xf>
    <xf numFmtId="0" fontId="55" fillId="0" borderId="41" xfId="0" applyFont="1" applyFill="1" applyBorder="1" applyAlignment="1">
      <alignment horizontal="left" vertical="center" wrapText="1"/>
    </xf>
    <xf numFmtId="172" fontId="53" fillId="0" borderId="41" xfId="0" applyNumberFormat="1" applyFont="1" applyFill="1" applyBorder="1" applyAlignment="1">
      <alignment horizontal="center" vertical="center" wrapText="1"/>
    </xf>
    <xf numFmtId="3" fontId="54" fillId="0" borderId="41" xfId="0" applyNumberFormat="1" applyFont="1" applyFill="1" applyBorder="1" applyAlignment="1">
      <alignment horizontal="left" vertical="center" wrapText="1"/>
    </xf>
    <xf numFmtId="170" fontId="53" fillId="0" borderId="41" xfId="2" applyNumberFormat="1" applyFont="1" applyFill="1" applyBorder="1" applyAlignment="1">
      <alignment vertical="center" wrapText="1"/>
    </xf>
    <xf numFmtId="171" fontId="53" fillId="16" borderId="41" xfId="0" applyNumberFormat="1" applyFont="1" applyFill="1" applyBorder="1" applyAlignment="1">
      <alignment horizontal="center" vertical="center" wrapText="1"/>
    </xf>
    <xf numFmtId="168" fontId="43" fillId="2" borderId="41" xfId="1" applyNumberFormat="1" applyFont="1" applyFill="1" applyBorder="1" applyAlignment="1" applyProtection="1">
      <alignment horizontal="left" vertical="center" wrapText="1"/>
    </xf>
    <xf numFmtId="168" fontId="43" fillId="2" borderId="41" xfId="1" applyNumberFormat="1" applyFont="1" applyFill="1" applyBorder="1" applyAlignment="1" applyProtection="1">
      <alignment horizontal="center" vertical="center" wrapText="1"/>
    </xf>
    <xf numFmtId="0" fontId="39" fillId="0" borderId="41" xfId="0" applyFont="1" applyFill="1" applyBorder="1" applyAlignment="1">
      <alignment horizontal="left" vertical="center" wrapText="1"/>
    </xf>
    <xf numFmtId="0" fontId="39" fillId="0" borderId="41" xfId="0" applyFont="1" applyFill="1" applyBorder="1" applyAlignment="1">
      <alignment vertical="center" wrapText="1"/>
    </xf>
    <xf numFmtId="0" fontId="13" fillId="0" borderId="41" xfId="0" applyFont="1" applyFill="1" applyBorder="1" applyAlignment="1">
      <alignment horizontal="center" vertical="center" wrapText="1"/>
    </xf>
    <xf numFmtId="0" fontId="38" fillId="0" borderId="41" xfId="0" applyFont="1" applyFill="1" applyBorder="1" applyAlignment="1">
      <alignment horizontal="center" vertical="center" wrapText="1"/>
    </xf>
    <xf numFmtId="0" fontId="39" fillId="16" borderId="41" xfId="0" applyFont="1" applyFill="1" applyBorder="1" applyAlignment="1">
      <alignment horizontal="left" vertical="center" wrapText="1"/>
    </xf>
    <xf numFmtId="0" fontId="39" fillId="0" borderId="41" xfId="0" applyFont="1" applyFill="1" applyBorder="1" applyAlignment="1">
      <alignment horizontal="center" vertical="center" wrapText="1"/>
    </xf>
    <xf numFmtId="0" fontId="67" fillId="0" borderId="41" xfId="0" applyFont="1" applyFill="1" applyBorder="1" applyAlignment="1">
      <alignment vertical="center" wrapText="1"/>
    </xf>
    <xf numFmtId="0" fontId="38" fillId="0" borderId="41" xfId="0" applyFont="1" applyFill="1" applyBorder="1" applyAlignment="1">
      <alignment horizontal="left" vertical="center" wrapText="1"/>
    </xf>
    <xf numFmtId="0" fontId="54" fillId="0" borderId="52" xfId="0" applyFont="1" applyFill="1" applyBorder="1" applyAlignment="1">
      <alignment vertical="center" wrapText="1"/>
    </xf>
    <xf numFmtId="0" fontId="55" fillId="0" borderId="52" xfId="0" applyFont="1" applyFill="1" applyBorder="1" applyAlignment="1">
      <alignment vertical="center" wrapText="1"/>
    </xf>
    <xf numFmtId="0" fontId="55" fillId="0" borderId="44" xfId="0" applyFont="1" applyFill="1" applyBorder="1" applyAlignment="1">
      <alignment vertical="center" wrapText="1"/>
    </xf>
    <xf numFmtId="0" fontId="67" fillId="0" borderId="41" xfId="0" applyFont="1" applyFill="1" applyBorder="1" applyAlignment="1">
      <alignment wrapText="1"/>
    </xf>
    <xf numFmtId="0" fontId="67" fillId="0" borderId="41" xfId="0" applyFont="1" applyFill="1" applyBorder="1" applyAlignment="1">
      <alignment horizontal="left" vertical="top" wrapText="1"/>
    </xf>
    <xf numFmtId="0" fontId="38" fillId="16" borderId="41" xfId="0" applyFont="1" applyFill="1" applyBorder="1" applyAlignment="1">
      <alignment horizontal="left" vertical="center" wrapText="1"/>
    </xf>
    <xf numFmtId="0" fontId="67" fillId="16" borderId="41" xfId="0" applyFont="1" applyFill="1" applyBorder="1" applyAlignment="1">
      <alignment vertical="center" wrapText="1"/>
    </xf>
    <xf numFmtId="0" fontId="67" fillId="0" borderId="41" xfId="0" applyFont="1" applyFill="1" applyBorder="1" applyAlignment="1">
      <alignment horizontal="center" vertical="center" wrapText="1"/>
    </xf>
    <xf numFmtId="0" fontId="67" fillId="16" borderId="41" xfId="0" applyFont="1" applyFill="1" applyBorder="1" applyAlignment="1">
      <alignment horizontal="center" vertical="center" wrapText="1"/>
    </xf>
    <xf numFmtId="0" fontId="64" fillId="0" borderId="66" xfId="0" applyFont="1" applyFill="1" applyBorder="1" applyAlignment="1">
      <alignment horizontal="left" vertical="center" wrapText="1"/>
    </xf>
    <xf numFmtId="0" fontId="105" fillId="0" borderId="41" xfId="0" applyFont="1" applyFill="1" applyBorder="1" applyAlignment="1">
      <alignment vertical="center" wrapText="1"/>
    </xf>
    <xf numFmtId="0" fontId="105" fillId="28" borderId="41" xfId="0" applyFont="1" applyFill="1" applyBorder="1" applyAlignment="1">
      <alignment vertical="center" wrapText="1"/>
    </xf>
    <xf numFmtId="0" fontId="105" fillId="28" borderId="41" xfId="0" applyFont="1" applyFill="1" applyBorder="1" applyAlignment="1">
      <alignment horizontal="left" vertical="center" wrapText="1"/>
    </xf>
    <xf numFmtId="0" fontId="105" fillId="0" borderId="41" xfId="0" applyFont="1" applyFill="1" applyBorder="1" applyAlignment="1">
      <alignment horizontal="left" vertical="center" wrapText="1"/>
    </xf>
    <xf numFmtId="0" fontId="39" fillId="28" borderId="41" xfId="0" applyFont="1" applyFill="1" applyBorder="1" applyAlignment="1">
      <alignment vertical="center" wrapText="1"/>
    </xf>
    <xf numFmtId="0" fontId="105" fillId="43" borderId="41" xfId="0" applyFont="1" applyFill="1" applyBorder="1" applyAlignment="1">
      <alignment horizontal="center" vertical="center" wrapText="1"/>
    </xf>
    <xf numFmtId="0" fontId="106" fillId="43" borderId="41" xfId="0" applyFont="1" applyFill="1" applyBorder="1" applyAlignment="1">
      <alignment horizontal="center" vertical="center" wrapText="1"/>
    </xf>
    <xf numFmtId="0" fontId="105" fillId="28" borderId="41" xfId="0" applyFont="1" applyFill="1" applyBorder="1" applyAlignment="1">
      <alignment horizontal="center" vertical="center" wrapText="1"/>
    </xf>
    <xf numFmtId="0" fontId="105" fillId="16" borderId="41" xfId="0" applyFont="1" applyFill="1" applyBorder="1" applyAlignment="1">
      <alignment horizontal="center" vertical="center" wrapText="1"/>
    </xf>
    <xf numFmtId="0" fontId="106" fillId="16" borderId="41" xfId="0" applyFont="1" applyFill="1" applyBorder="1" applyAlignment="1">
      <alignment horizontal="center" vertical="center" wrapText="1"/>
    </xf>
    <xf numFmtId="3" fontId="105" fillId="16" borderId="41" xfId="0" applyNumberFormat="1" applyFont="1" applyFill="1" applyBorder="1" applyAlignment="1">
      <alignment horizontal="center" vertical="center" wrapText="1"/>
    </xf>
    <xf numFmtId="3" fontId="106" fillId="16" borderId="41" xfId="0" applyNumberFormat="1" applyFont="1" applyFill="1" applyBorder="1" applyAlignment="1">
      <alignment horizontal="center" vertical="center" wrapText="1"/>
    </xf>
    <xf numFmtId="0" fontId="105" fillId="16" borderId="41" xfId="0" applyFont="1" applyFill="1" applyBorder="1" applyAlignment="1">
      <alignment horizontal="center" vertical="center"/>
    </xf>
    <xf numFmtId="0" fontId="106" fillId="16" borderId="41" xfId="0" applyFont="1" applyFill="1" applyBorder="1" applyAlignment="1">
      <alignment horizontal="center" vertical="center"/>
    </xf>
    <xf numFmtId="0" fontId="105" fillId="0" borderId="41" xfId="0" applyFont="1" applyFill="1" applyBorder="1" applyAlignment="1">
      <alignment horizontal="center" vertical="center" wrapText="1"/>
    </xf>
    <xf numFmtId="0" fontId="107" fillId="16" borderId="41" xfId="0" applyFont="1" applyFill="1" applyBorder="1" applyAlignment="1">
      <alignment horizontal="center" vertical="center" wrapText="1"/>
    </xf>
    <xf numFmtId="0" fontId="107" fillId="0" borderId="41" xfId="0" applyFont="1" applyFill="1" applyBorder="1" applyAlignment="1">
      <alignment horizontal="center" vertical="center" wrapText="1"/>
    </xf>
    <xf numFmtId="9" fontId="39" fillId="16" borderId="41" xfId="2" applyFont="1" applyFill="1" applyBorder="1" applyAlignment="1">
      <alignment horizontal="center" vertical="center" wrapText="1"/>
    </xf>
    <xf numFmtId="0" fontId="106" fillId="0" borderId="41" xfId="0" applyFont="1" applyFill="1" applyBorder="1" applyAlignment="1">
      <alignment horizontal="center" vertical="center" wrapText="1"/>
    </xf>
    <xf numFmtId="0" fontId="38" fillId="28" borderId="41" xfId="0" applyFont="1" applyFill="1" applyBorder="1" applyAlignment="1">
      <alignment vertical="center" wrapText="1"/>
    </xf>
    <xf numFmtId="0" fontId="38" fillId="16" borderId="41" xfId="0" applyFont="1" applyFill="1" applyBorder="1" applyAlignment="1">
      <alignment horizontal="left" vertical="top" wrapText="1"/>
    </xf>
    <xf numFmtId="0" fontId="105" fillId="28" borderId="41" xfId="0" applyFont="1" applyFill="1" applyBorder="1" applyAlignment="1">
      <alignment horizontal="center" vertical="center" wrapText="1"/>
    </xf>
    <xf numFmtId="0" fontId="71" fillId="18" borderId="61" xfId="0" applyFont="1" applyFill="1" applyBorder="1" applyAlignment="1">
      <alignment vertical="center" wrapText="1"/>
    </xf>
    <xf numFmtId="0" fontId="71" fillId="18" borderId="66" xfId="0" applyFont="1" applyFill="1" applyBorder="1" applyAlignment="1">
      <alignment vertical="center" wrapText="1"/>
    </xf>
    <xf numFmtId="0" fontId="71" fillId="18" borderId="49" xfId="0" applyFont="1" applyFill="1" applyBorder="1" applyAlignment="1">
      <alignment vertical="center" wrapText="1"/>
    </xf>
    <xf numFmtId="0" fontId="71" fillId="18" borderId="0" xfId="0" applyFont="1" applyFill="1" applyBorder="1" applyAlignment="1">
      <alignment vertical="center" wrapText="1"/>
    </xf>
    <xf numFmtId="0" fontId="67" fillId="16" borderId="41" xfId="0" applyFont="1" applyFill="1" applyBorder="1" applyAlignment="1">
      <alignment horizontal="left" vertical="center" wrapText="1"/>
    </xf>
    <xf numFmtId="0" fontId="39" fillId="28" borderId="41" xfId="0" applyFont="1" applyFill="1" applyBorder="1" applyAlignment="1">
      <alignment horizontal="left" vertical="center" wrapText="1"/>
    </xf>
    <xf numFmtId="168" fontId="43" fillId="2" borderId="41" xfId="1" applyNumberFormat="1" applyFont="1" applyFill="1" applyBorder="1" applyAlignment="1" applyProtection="1">
      <alignment horizontal="left" vertical="center" wrapText="1"/>
    </xf>
    <xf numFmtId="0" fontId="56" fillId="17" borderId="41" xfId="0" quotePrefix="1" applyFont="1" applyFill="1" applyBorder="1" applyAlignment="1">
      <alignment vertical="center" wrapText="1"/>
    </xf>
    <xf numFmtId="0" fontId="55" fillId="0" borderId="40" xfId="0" applyFont="1" applyFill="1" applyBorder="1" applyAlignment="1">
      <alignment horizontal="left" vertical="center" wrapText="1"/>
    </xf>
    <xf numFmtId="0" fontId="54" fillId="0" borderId="59" xfId="0" applyFont="1" applyFill="1" applyBorder="1" applyAlignment="1">
      <alignment horizontal="center" vertical="center" wrapText="1"/>
    </xf>
    <xf numFmtId="167" fontId="53" fillId="17" borderId="44" xfId="1" applyFont="1" applyFill="1" applyBorder="1" applyAlignment="1">
      <alignment horizontal="center" vertical="center" wrapText="1"/>
    </xf>
    <xf numFmtId="170" fontId="53" fillId="17" borderId="44" xfId="2" applyNumberFormat="1" applyFont="1" applyFill="1" applyBorder="1" applyAlignment="1">
      <alignment horizontal="center" vertical="center" wrapText="1"/>
    </xf>
    <xf numFmtId="9" fontId="53" fillId="17" borderId="44" xfId="2" applyFont="1" applyFill="1" applyBorder="1" applyAlignment="1">
      <alignment horizontal="center" vertical="center" wrapText="1"/>
    </xf>
    <xf numFmtId="0" fontId="56" fillId="17" borderId="41" xfId="0" applyNumberFormat="1" applyFont="1" applyFill="1" applyBorder="1" applyAlignment="1">
      <alignment vertical="center" wrapText="1"/>
    </xf>
    <xf numFmtId="167" fontId="53" fillId="13" borderId="44" xfId="1" applyFont="1" applyFill="1" applyBorder="1" applyAlignment="1">
      <alignment horizontal="center" vertical="center" wrapText="1"/>
    </xf>
    <xf numFmtId="170" fontId="53" fillId="13" borderId="44" xfId="2" applyNumberFormat="1" applyFont="1" applyFill="1" applyBorder="1" applyAlignment="1">
      <alignment horizontal="center" vertical="center" wrapText="1"/>
    </xf>
    <xf numFmtId="9" fontId="53" fillId="13" borderId="44" xfId="2" applyFont="1" applyFill="1" applyBorder="1" applyAlignment="1">
      <alignment horizontal="center" vertical="center" wrapText="1"/>
    </xf>
    <xf numFmtId="0" fontId="54" fillId="0" borderId="0" xfId="0" applyFont="1" applyFill="1" applyAlignment="1">
      <alignment horizontal="center" vertical="center" wrapText="1"/>
    </xf>
    <xf numFmtId="0" fontId="55" fillId="0" borderId="59" xfId="0" applyFont="1" applyFill="1" applyBorder="1" applyAlignment="1">
      <alignment horizontal="center" vertical="center" wrapText="1"/>
    </xf>
    <xf numFmtId="3" fontId="74" fillId="18" borderId="41" xfId="0" applyNumberFormat="1" applyFont="1" applyFill="1" applyBorder="1" applyAlignment="1">
      <alignment horizontal="center" vertical="center" wrapText="1"/>
    </xf>
    <xf numFmtId="3" fontId="74" fillId="13" borderId="41" xfId="0" applyNumberFormat="1" applyFont="1" applyFill="1" applyBorder="1" applyAlignment="1">
      <alignment horizontal="center" vertical="center" wrapText="1"/>
    </xf>
    <xf numFmtId="0" fontId="74" fillId="17" borderId="0" xfId="0" applyFont="1" applyFill="1" applyAlignment="1">
      <alignment horizontal="center" vertical="center" wrapText="1"/>
    </xf>
    <xf numFmtId="0" fontId="54" fillId="0" borderId="60" xfId="0" applyFont="1" applyFill="1" applyBorder="1" applyAlignment="1">
      <alignment horizontal="center" vertical="center" wrapText="1"/>
    </xf>
    <xf numFmtId="0" fontId="54" fillId="17" borderId="41" xfId="0" applyFont="1" applyFill="1" applyBorder="1" applyAlignment="1">
      <alignment horizontal="center" vertical="center" wrapText="1"/>
    </xf>
    <xf numFmtId="0" fontId="54" fillId="13" borderId="41" xfId="0" applyFont="1" applyFill="1" applyBorder="1" applyAlignment="1">
      <alignment horizontal="center" vertical="center" wrapText="1"/>
    </xf>
    <xf numFmtId="0" fontId="74" fillId="17" borderId="41" xfId="0" applyFont="1" applyFill="1" applyBorder="1" applyAlignment="1">
      <alignment horizontal="center" vertical="center" wrapText="1"/>
    </xf>
    <xf numFmtId="0" fontId="55" fillId="0" borderId="59" xfId="4" applyFont="1" applyFill="1" applyBorder="1" applyAlignment="1">
      <alignment horizontal="center" vertical="center" wrapText="1"/>
    </xf>
    <xf numFmtId="1" fontId="53" fillId="0" borderId="41" xfId="1" applyNumberFormat="1" applyFont="1" applyFill="1" applyBorder="1" applyAlignment="1">
      <alignment horizontal="center" vertical="center" wrapText="1"/>
    </xf>
    <xf numFmtId="1" fontId="53" fillId="10" borderId="41" xfId="1" applyNumberFormat="1" applyFont="1" applyFill="1" applyBorder="1" applyAlignment="1">
      <alignment horizontal="center" vertical="center" wrapText="1"/>
    </xf>
    <xf numFmtId="1" fontId="53" fillId="0" borderId="44" xfId="1" applyNumberFormat="1" applyFont="1" applyFill="1" applyBorder="1" applyAlignment="1">
      <alignment horizontal="center" vertical="center" wrapText="1"/>
    </xf>
    <xf numFmtId="168" fontId="39" fillId="0" borderId="41" xfId="1" applyNumberFormat="1" applyFont="1" applyFill="1" applyBorder="1" applyAlignment="1" applyProtection="1">
      <alignment horizontal="center" vertical="center" wrapText="1"/>
    </xf>
    <xf numFmtId="168" fontId="39" fillId="0" borderId="41" xfId="1" applyNumberFormat="1" applyFont="1" applyFill="1" applyBorder="1" applyAlignment="1" applyProtection="1">
      <alignment horizontal="left" vertical="center" wrapText="1"/>
    </xf>
    <xf numFmtId="0" fontId="67" fillId="0" borderId="44" xfId="0" applyFont="1" applyFill="1" applyBorder="1" applyAlignment="1">
      <alignment vertical="center" wrapText="1"/>
    </xf>
    <xf numFmtId="1" fontId="39" fillId="0" borderId="41" xfId="1" applyNumberFormat="1" applyFont="1" applyFill="1" applyBorder="1" applyAlignment="1" applyProtection="1">
      <alignment horizontal="center" vertical="center" wrapText="1"/>
    </xf>
    <xf numFmtId="4" fontId="53" fillId="13" borderId="59" xfId="0" applyNumberFormat="1" applyFont="1" applyFill="1" applyBorder="1" applyAlignment="1">
      <alignment horizontal="center" vertical="center" wrapText="1"/>
    </xf>
    <xf numFmtId="3" fontId="73" fillId="13" borderId="52" xfId="0" applyNumberFormat="1" applyFont="1" applyFill="1" applyBorder="1" applyAlignment="1">
      <alignment horizontal="right" vertical="center" wrapText="1"/>
    </xf>
    <xf numFmtId="9" fontId="73" fillId="13" borderId="52" xfId="2" applyFont="1" applyFill="1" applyBorder="1" applyAlignment="1">
      <alignment horizontal="right" vertical="center" wrapText="1"/>
    </xf>
    <xf numFmtId="3" fontId="74" fillId="13" borderId="52" xfId="0" applyNumberFormat="1" applyFont="1" applyFill="1" applyBorder="1" applyAlignment="1">
      <alignment horizontal="right" vertical="center" wrapText="1"/>
    </xf>
    <xf numFmtId="0" fontId="74" fillId="13" borderId="52" xfId="0" applyFont="1" applyFill="1" applyBorder="1" applyAlignment="1">
      <alignment horizontal="right" vertical="center" wrapText="1"/>
    </xf>
    <xf numFmtId="3" fontId="74" fillId="0" borderId="41" xfId="0" applyNumberFormat="1" applyFont="1" applyFill="1" applyBorder="1" applyAlignment="1">
      <alignment horizontal="right" vertical="center" wrapText="1"/>
    </xf>
    <xf numFmtId="2" fontId="73" fillId="0" borderId="41" xfId="0" applyNumberFormat="1" applyFont="1" applyFill="1" applyBorder="1" applyAlignment="1">
      <alignment horizontal="center" vertical="center" wrapText="1"/>
    </xf>
    <xf numFmtId="3" fontId="73" fillId="0" borderId="52" xfId="0" applyNumberFormat="1" applyFont="1" applyFill="1" applyBorder="1" applyAlignment="1">
      <alignment horizontal="right" vertical="center" wrapText="1"/>
    </xf>
    <xf numFmtId="9" fontId="73" fillId="0" borderId="52" xfId="2" applyFont="1" applyFill="1" applyBorder="1" applyAlignment="1">
      <alignment horizontal="right" vertical="center" wrapText="1"/>
    </xf>
    <xf numFmtId="3" fontId="74" fillId="0" borderId="52" xfId="0" applyNumberFormat="1" applyFont="1" applyFill="1" applyBorder="1" applyAlignment="1">
      <alignment horizontal="right" vertical="center" wrapText="1"/>
    </xf>
    <xf numFmtId="0" fontId="74" fillId="0" borderId="52" xfId="0" applyFont="1" applyFill="1" applyBorder="1" applyAlignment="1">
      <alignment horizontal="right" vertical="center" wrapText="1"/>
    </xf>
    <xf numFmtId="3" fontId="74" fillId="0" borderId="41" xfId="0" applyNumberFormat="1" applyFont="1" applyFill="1" applyBorder="1" applyAlignment="1">
      <alignment horizontal="left" vertical="center" wrapText="1"/>
    </xf>
    <xf numFmtId="3" fontId="54" fillId="0" borderId="41" xfId="0" applyNumberFormat="1" applyFont="1" applyFill="1" applyBorder="1" applyAlignment="1">
      <alignment horizontal="right" vertical="center" wrapText="1"/>
    </xf>
    <xf numFmtId="3" fontId="55" fillId="17" borderId="44" xfId="0" applyNumberFormat="1" applyFont="1" applyFill="1" applyBorder="1" applyAlignment="1">
      <alignment horizontal="center" vertical="center" wrapText="1"/>
    </xf>
    <xf numFmtId="3" fontId="54" fillId="17" borderId="59" xfId="0" applyNumberFormat="1" applyFont="1" applyFill="1" applyBorder="1" applyAlignment="1">
      <alignment horizontal="center" vertical="center" wrapText="1"/>
    </xf>
    <xf numFmtId="4" fontId="53" fillId="17" borderId="59" xfId="0" applyNumberFormat="1" applyFont="1" applyFill="1" applyBorder="1" applyAlignment="1">
      <alignment horizontal="center" vertical="center" wrapText="1"/>
    </xf>
    <xf numFmtId="3" fontId="74" fillId="17" borderId="41" xfId="0" applyNumberFormat="1" applyFont="1" applyFill="1" applyBorder="1" applyAlignment="1">
      <alignment horizontal="right" vertical="center" wrapText="1"/>
    </xf>
    <xf numFmtId="3" fontId="53" fillId="17" borderId="41" xfId="0" applyNumberFormat="1" applyFont="1" applyFill="1" applyBorder="1" applyAlignment="1">
      <alignment horizontal="center" vertical="center" wrapText="1"/>
    </xf>
    <xf numFmtId="2" fontId="73" fillId="17" borderId="41" xfId="0" applyNumberFormat="1" applyFont="1" applyFill="1" applyBorder="1" applyAlignment="1">
      <alignment horizontal="center" vertical="center" wrapText="1"/>
    </xf>
    <xf numFmtId="3" fontId="73" fillId="17" borderId="52" xfId="0" applyNumberFormat="1" applyFont="1" applyFill="1" applyBorder="1" applyAlignment="1">
      <alignment horizontal="right" vertical="center" wrapText="1"/>
    </xf>
    <xf numFmtId="9" fontId="73" fillId="17" borderId="52" xfId="2" applyFont="1" applyFill="1" applyBorder="1" applyAlignment="1">
      <alignment horizontal="right" vertical="center" wrapText="1"/>
    </xf>
    <xf numFmtId="3" fontId="74" fillId="17" borderId="52" xfId="0" applyNumberFormat="1" applyFont="1" applyFill="1" applyBorder="1" applyAlignment="1">
      <alignment horizontal="right" vertical="center" wrapText="1"/>
    </xf>
    <xf numFmtId="0" fontId="74" fillId="17" borderId="52" xfId="0" applyFont="1" applyFill="1" applyBorder="1" applyAlignment="1">
      <alignment horizontal="right" vertical="center" wrapText="1"/>
    </xf>
    <xf numFmtId="3" fontId="74" fillId="17" borderId="41" xfId="0" applyNumberFormat="1" applyFont="1" applyFill="1" applyBorder="1" applyAlignment="1">
      <alignment horizontal="left" vertical="center" wrapText="1"/>
    </xf>
    <xf numFmtId="0" fontId="74" fillId="17" borderId="0" xfId="0" applyFont="1" applyFill="1" applyBorder="1" applyAlignment="1">
      <alignment vertical="center" wrapText="1"/>
    </xf>
    <xf numFmtId="3" fontId="53" fillId="11" borderId="41" xfId="0" applyNumberFormat="1" applyFont="1" applyFill="1" applyBorder="1" applyAlignment="1">
      <alignment horizontal="center" vertical="center" wrapText="1"/>
    </xf>
    <xf numFmtId="3" fontId="53" fillId="16" borderId="41" xfId="1" applyNumberFormat="1" applyFont="1" applyFill="1" applyBorder="1" applyAlignment="1">
      <alignment horizontal="center" vertical="center" wrapText="1"/>
    </xf>
    <xf numFmtId="3" fontId="53" fillId="17" borderId="41" xfId="1" applyNumberFormat="1" applyFont="1" applyFill="1" applyBorder="1" applyAlignment="1">
      <alignment horizontal="center" vertical="center" wrapText="1"/>
    </xf>
    <xf numFmtId="3" fontId="53" fillId="13" borderId="41" xfId="1" applyNumberFormat="1" applyFont="1" applyFill="1" applyBorder="1" applyAlignment="1">
      <alignment horizontal="center" vertical="center" wrapText="1"/>
    </xf>
    <xf numFmtId="3" fontId="53" fillId="0" borderId="41" xfId="1" applyNumberFormat="1" applyFont="1" applyFill="1" applyBorder="1" applyAlignment="1">
      <alignment horizontal="center" vertical="center" wrapText="1"/>
    </xf>
    <xf numFmtId="3" fontId="53" fillId="16" borderId="41" xfId="1" applyNumberFormat="1" applyFont="1" applyFill="1" applyBorder="1" applyAlignment="1">
      <alignment vertical="center" wrapText="1"/>
    </xf>
    <xf numFmtId="3" fontId="53" fillId="18" borderId="41" xfId="1" applyNumberFormat="1" applyFont="1" applyFill="1" applyBorder="1" applyAlignment="1">
      <alignment vertical="center" wrapText="1"/>
    </xf>
    <xf numFmtId="3" fontId="53" fillId="13" borderId="41" xfId="1" applyNumberFormat="1" applyFont="1" applyFill="1" applyBorder="1" applyAlignment="1">
      <alignment vertical="center" wrapText="1"/>
    </xf>
    <xf numFmtId="3" fontId="53" fillId="17" borderId="44" xfId="1" applyNumberFormat="1" applyFont="1" applyFill="1" applyBorder="1" applyAlignment="1">
      <alignment horizontal="center" vertical="center" wrapText="1"/>
    </xf>
    <xf numFmtId="3" fontId="53" fillId="13" borderId="44" xfId="1" applyNumberFormat="1" applyFont="1" applyFill="1" applyBorder="1" applyAlignment="1">
      <alignment horizontal="center" vertical="center" wrapText="1"/>
    </xf>
    <xf numFmtId="3" fontId="53" fillId="0" borderId="41" xfId="0" applyNumberFormat="1" applyFont="1" applyFill="1" applyBorder="1" applyAlignment="1">
      <alignment horizontal="right" vertical="center" wrapText="1"/>
    </xf>
    <xf numFmtId="9" fontId="53" fillId="18" borderId="41" xfId="2" applyFont="1" applyFill="1" applyBorder="1" applyAlignment="1">
      <alignment horizontal="center" vertical="center" wrapText="1"/>
    </xf>
    <xf numFmtId="9" fontId="54" fillId="0" borderId="41" xfId="2" applyFont="1" applyFill="1" applyBorder="1" applyAlignment="1">
      <alignment horizontal="center" vertical="center" wrapText="1"/>
    </xf>
    <xf numFmtId="0" fontId="54" fillId="16" borderId="41" xfId="0" applyFont="1" applyFill="1" applyBorder="1" applyAlignment="1">
      <alignment horizontal="center" vertical="center" wrapText="1"/>
    </xf>
    <xf numFmtId="9" fontId="54" fillId="16" borderId="41" xfId="2" applyFont="1" applyFill="1" applyBorder="1" applyAlignment="1">
      <alignment horizontal="center" vertical="center" wrapText="1"/>
    </xf>
    <xf numFmtId="2" fontId="56" fillId="0" borderId="41" xfId="0" applyNumberFormat="1" applyFont="1" applyFill="1" applyBorder="1" applyAlignment="1">
      <alignment horizontal="center" vertical="center" wrapText="1"/>
    </xf>
    <xf numFmtId="0" fontId="74" fillId="17" borderId="41" xfId="0" applyFont="1" applyFill="1" applyBorder="1" applyAlignment="1">
      <alignment vertical="center" wrapText="1"/>
    </xf>
    <xf numFmtId="0" fontId="74" fillId="13" borderId="41" xfId="0" applyFont="1" applyFill="1" applyBorder="1" applyAlignment="1">
      <alignment vertical="center" wrapText="1"/>
    </xf>
    <xf numFmtId="3" fontId="73" fillId="0" borderId="41" xfId="0" applyNumberFormat="1" applyFont="1" applyFill="1" applyBorder="1" applyAlignment="1">
      <alignment horizontal="center" vertical="center" wrapText="1"/>
    </xf>
    <xf numFmtId="0" fontId="74" fillId="0" borderId="41" xfId="0" applyFont="1" applyFill="1" applyBorder="1" applyAlignment="1">
      <alignment horizontal="center" vertical="center" wrapText="1"/>
    </xf>
    <xf numFmtId="3" fontId="73" fillId="17" borderId="41" xfId="0" applyNumberFormat="1" applyFont="1" applyFill="1" applyBorder="1" applyAlignment="1">
      <alignment horizontal="center" vertical="center" wrapText="1"/>
    </xf>
    <xf numFmtId="3" fontId="73" fillId="13" borderId="41" xfId="0" applyNumberFormat="1" applyFont="1" applyFill="1" applyBorder="1" applyAlignment="1">
      <alignment horizontal="center" vertical="center" wrapText="1"/>
    </xf>
    <xf numFmtId="10" fontId="53" fillId="16" borderId="41" xfId="2" applyNumberFormat="1" applyFont="1" applyFill="1" applyBorder="1" applyAlignment="1">
      <alignment vertical="center" wrapText="1"/>
    </xf>
    <xf numFmtId="0" fontId="110" fillId="0" borderId="0" xfId="0" applyFont="1" applyFill="1" applyAlignment="1">
      <alignment vertical="center" wrapText="1"/>
    </xf>
    <xf numFmtId="3" fontId="53" fillId="0" borderId="41" xfId="0" applyNumberFormat="1" applyFont="1" applyFill="1" applyBorder="1" applyAlignment="1">
      <alignment vertical="center" wrapText="1"/>
    </xf>
    <xf numFmtId="43" fontId="54" fillId="0" borderId="41" xfId="0" applyNumberFormat="1" applyFont="1" applyFill="1" applyBorder="1" applyAlignment="1">
      <alignment horizontal="right" vertical="center" wrapText="1"/>
    </xf>
    <xf numFmtId="0" fontId="112" fillId="0" borderId="41" xfId="0" applyFont="1" applyFill="1" applyBorder="1" applyAlignment="1">
      <alignment horizontal="center" vertical="center" wrapText="1"/>
    </xf>
    <xf numFmtId="0" fontId="108" fillId="16" borderId="41" xfId="0" applyFont="1" applyFill="1" applyBorder="1" applyAlignment="1">
      <alignment horizontal="center" vertical="center" wrapText="1"/>
    </xf>
    <xf numFmtId="10" fontId="98" fillId="13" borderId="41" xfId="2" applyNumberFormat="1" applyFont="1" applyFill="1" applyBorder="1" applyAlignment="1">
      <alignment horizontal="center" vertical="center" wrapText="1"/>
    </xf>
    <xf numFmtId="10" fontId="53" fillId="13" borderId="41" xfId="0" applyNumberFormat="1" applyFont="1" applyFill="1" applyBorder="1" applyAlignment="1">
      <alignment horizontal="center" vertical="center" wrapText="1"/>
    </xf>
    <xf numFmtId="9" fontId="54" fillId="0" borderId="41" xfId="0" applyNumberFormat="1" applyFont="1" applyFill="1" applyBorder="1" applyAlignment="1">
      <alignment horizontal="center" vertical="center" wrapText="1"/>
    </xf>
    <xf numFmtId="10" fontId="54" fillId="0" borderId="41" xfId="0" applyNumberFormat="1" applyFont="1" applyFill="1" applyBorder="1" applyAlignment="1">
      <alignment horizontal="center" vertical="center" wrapText="1"/>
    </xf>
    <xf numFmtId="170" fontId="54" fillId="0" borderId="41" xfId="0" applyNumberFormat="1" applyFont="1" applyFill="1" applyBorder="1" applyAlignment="1">
      <alignment horizontal="center" vertical="center" wrapText="1"/>
    </xf>
    <xf numFmtId="170" fontId="54" fillId="16" borderId="41" xfId="0" applyNumberFormat="1" applyFont="1" applyFill="1" applyBorder="1" applyAlignment="1">
      <alignment horizontal="center" vertical="center" wrapText="1"/>
    </xf>
    <xf numFmtId="0" fontId="105" fillId="0" borderId="41" xfId="0" applyFont="1" applyFill="1" applyBorder="1" applyAlignment="1">
      <alignment horizontal="center" vertical="center" wrapText="1"/>
    </xf>
    <xf numFmtId="0" fontId="106" fillId="0" borderId="41" xfId="0" applyFont="1" applyFill="1" applyBorder="1" applyAlignment="1">
      <alignment horizontal="center" vertical="center" wrapText="1"/>
    </xf>
    <xf numFmtId="0" fontId="105" fillId="28" borderId="41" xfId="0" applyFont="1" applyFill="1" applyBorder="1" applyAlignment="1">
      <alignment horizontal="center" vertical="center" wrapText="1"/>
    </xf>
    <xf numFmtId="9" fontId="53" fillId="13" borderId="41" xfId="0" applyNumberFormat="1" applyFont="1" applyFill="1" applyBorder="1" applyAlignment="1">
      <alignment horizontal="center" vertical="center" wrapText="1"/>
    </xf>
    <xf numFmtId="0" fontId="55" fillId="0" borderId="44" xfId="0" applyNumberFormat="1" applyFont="1" applyFill="1" applyBorder="1" applyAlignment="1">
      <alignment vertical="center" wrapText="1"/>
    </xf>
    <xf numFmtId="0" fontId="55" fillId="0" borderId="52" xfId="0" applyNumberFormat="1" applyFont="1" applyFill="1" applyBorder="1" applyAlignment="1">
      <alignment vertical="center" wrapText="1"/>
    </xf>
    <xf numFmtId="0" fontId="55" fillId="0" borderId="44" xfId="0" applyNumberFormat="1" applyFont="1" applyFill="1" applyBorder="1" applyAlignment="1">
      <alignment vertical="center" wrapText="1"/>
    </xf>
    <xf numFmtId="3" fontId="55" fillId="0" borderId="41" xfId="0" applyNumberFormat="1" applyFont="1" applyFill="1" applyBorder="1" applyAlignment="1">
      <alignment horizontal="center" vertical="center" wrapText="1"/>
    </xf>
    <xf numFmtId="3" fontId="54" fillId="0" borderId="59" xfId="0" applyNumberFormat="1" applyFont="1" applyFill="1" applyBorder="1" applyAlignment="1">
      <alignment horizontal="center" vertical="center" wrapText="1"/>
    </xf>
    <xf numFmtId="9" fontId="53" fillId="0" borderId="41" xfId="2" applyNumberFormat="1" applyFont="1" applyFill="1" applyBorder="1" applyAlignment="1">
      <alignment horizontal="center" vertical="center" wrapText="1"/>
    </xf>
    <xf numFmtId="0" fontId="108" fillId="0" borderId="41" xfId="0" applyFont="1" applyFill="1" applyBorder="1" applyAlignment="1">
      <alignment horizontal="center" vertical="center" wrapText="1"/>
    </xf>
    <xf numFmtId="1" fontId="53" fillId="0" borderId="41" xfId="2" applyNumberFormat="1" applyFont="1" applyFill="1" applyBorder="1" applyAlignment="1">
      <alignment horizontal="center" vertical="center" wrapText="1"/>
    </xf>
    <xf numFmtId="0" fontId="54" fillId="0" borderId="59" xfId="4" applyFont="1" applyFill="1" applyBorder="1" applyAlignment="1">
      <alignment horizontal="center" vertical="center" wrapText="1"/>
    </xf>
    <xf numFmtId="0" fontId="55" fillId="0" borderId="59" xfId="0" applyFont="1" applyFill="1" applyBorder="1" applyAlignment="1">
      <alignment vertical="center" wrapText="1"/>
    </xf>
    <xf numFmtId="0" fontId="76" fillId="0" borderId="41" xfId="0" applyFont="1" applyFill="1" applyBorder="1" applyAlignment="1">
      <alignment vertical="center" wrapText="1"/>
    </xf>
    <xf numFmtId="170" fontId="53" fillId="16" borderId="53" xfId="2" applyNumberFormat="1" applyFont="1" applyFill="1" applyBorder="1" applyAlignment="1">
      <alignment horizontal="center" vertical="center" wrapText="1"/>
    </xf>
    <xf numFmtId="0" fontId="53" fillId="16" borderId="52" xfId="2" applyNumberFormat="1" applyFont="1" applyFill="1" applyBorder="1" applyAlignment="1">
      <alignment horizontal="center" vertical="center" wrapText="1"/>
    </xf>
    <xf numFmtId="0" fontId="39" fillId="0" borderId="41" xfId="0" applyFont="1" applyFill="1" applyBorder="1" applyAlignment="1">
      <alignment horizontal="left" vertical="center" wrapText="1"/>
    </xf>
    <xf numFmtId="0" fontId="39" fillId="0" borderId="41" xfId="0" applyFont="1" applyFill="1" applyBorder="1" applyAlignment="1">
      <alignment horizontal="center" vertical="center" wrapText="1"/>
    </xf>
    <xf numFmtId="0" fontId="67" fillId="0" borderId="41" xfId="0" applyFont="1" applyFill="1" applyBorder="1" applyAlignment="1">
      <alignment horizontal="center" vertical="center" wrapText="1"/>
    </xf>
    <xf numFmtId="0" fontId="105" fillId="0" borderId="41" xfId="0" applyFont="1" applyFill="1" applyBorder="1" applyAlignment="1">
      <alignment horizontal="center" vertical="center" wrapText="1"/>
    </xf>
    <xf numFmtId="0" fontId="39" fillId="16" borderId="41" xfId="0" applyFont="1" applyFill="1" applyBorder="1" applyAlignment="1">
      <alignment horizontal="center" vertical="center" wrapText="1"/>
    </xf>
    <xf numFmtId="0" fontId="39" fillId="13" borderId="41" xfId="0" applyFont="1" applyFill="1" applyBorder="1" applyAlignment="1">
      <alignment horizontal="left" vertical="center" wrapText="1"/>
    </xf>
    <xf numFmtId="0" fontId="67" fillId="13" borderId="41" xfId="0" applyFont="1" applyFill="1" applyBorder="1" applyAlignment="1">
      <alignment horizontal="center" vertical="center" wrapText="1"/>
    </xf>
    <xf numFmtId="0" fontId="107" fillId="13" borderId="41" xfId="0" applyFont="1" applyFill="1" applyBorder="1" applyAlignment="1">
      <alignment horizontal="center" vertical="center" wrapText="1"/>
    </xf>
    <xf numFmtId="0" fontId="39" fillId="13" borderId="41" xfId="0" applyFont="1" applyFill="1" applyBorder="1" applyAlignment="1">
      <alignment horizontal="center" vertical="center" wrapText="1"/>
    </xf>
    <xf numFmtId="0" fontId="67" fillId="13" borderId="41" xfId="0" applyFont="1" applyFill="1" applyBorder="1" applyAlignment="1">
      <alignment vertical="center" wrapText="1"/>
    </xf>
    <xf numFmtId="0" fontId="105" fillId="45" borderId="41" xfId="0" applyFont="1" applyFill="1" applyBorder="1" applyAlignment="1">
      <alignment vertical="center" wrapText="1"/>
    </xf>
    <xf numFmtId="0" fontId="105" fillId="0" borderId="41" xfId="0" applyFont="1" applyFill="1" applyBorder="1" applyAlignment="1">
      <alignment horizontal="center" vertical="center" wrapText="1"/>
    </xf>
    <xf numFmtId="170" fontId="53" fillId="0" borderId="52" xfId="2" applyNumberFormat="1" applyFont="1" applyFill="1" applyBorder="1" applyAlignment="1">
      <alignment horizontal="center" vertical="center" wrapText="1"/>
    </xf>
    <xf numFmtId="0" fontId="74" fillId="0" borderId="44" xfId="0" applyFont="1" applyFill="1" applyBorder="1" applyAlignment="1">
      <alignment horizontal="center" vertical="center" wrapText="1"/>
    </xf>
    <xf numFmtId="9" fontId="53" fillId="16" borderId="44" xfId="2" applyFont="1" applyFill="1" applyBorder="1" applyAlignment="1">
      <alignment horizontal="center" vertical="center" wrapText="1"/>
    </xf>
    <xf numFmtId="167" fontId="53" fillId="16" borderId="44" xfId="1" applyFont="1" applyFill="1" applyBorder="1" applyAlignment="1">
      <alignment horizontal="center" vertical="center" wrapText="1"/>
    </xf>
    <xf numFmtId="9" fontId="53" fillId="0" borderId="52" xfId="2" applyFont="1" applyFill="1" applyBorder="1" applyAlignment="1">
      <alignment horizontal="center" vertical="center" wrapText="1"/>
    </xf>
    <xf numFmtId="0" fontId="54" fillId="0" borderId="52" xfId="0" applyFont="1" applyFill="1" applyBorder="1" applyAlignment="1">
      <alignment vertical="center" wrapText="1"/>
    </xf>
    <xf numFmtId="9" fontId="53" fillId="18" borderId="41" xfId="0" applyNumberFormat="1" applyFont="1" applyFill="1" applyBorder="1" applyAlignment="1">
      <alignment horizontal="center" vertical="center" wrapText="1"/>
    </xf>
    <xf numFmtId="0" fontId="55" fillId="0" borderId="61" xfId="0" applyFont="1" applyFill="1" applyBorder="1" applyAlignment="1">
      <alignment vertical="center" wrapText="1"/>
    </xf>
    <xf numFmtId="0" fontId="105" fillId="0" borderId="52" xfId="0" applyFont="1" applyFill="1" applyBorder="1" applyAlignment="1">
      <alignment horizontal="center" vertical="center" wrapText="1"/>
    </xf>
    <xf numFmtId="9" fontId="53" fillId="0" borderId="52" xfId="0" applyNumberFormat="1" applyFont="1" applyFill="1" applyBorder="1" applyAlignment="1">
      <alignment horizontal="center" vertical="center" wrapText="1"/>
    </xf>
    <xf numFmtId="9" fontId="54" fillId="0" borderId="52" xfId="0" applyNumberFormat="1" applyFont="1" applyFill="1" applyBorder="1" applyAlignment="1">
      <alignment horizontal="center" vertical="center" wrapText="1"/>
    </xf>
    <xf numFmtId="0" fontId="53" fillId="0" borderId="52" xfId="0" applyFont="1" applyFill="1" applyBorder="1" applyAlignment="1">
      <alignment horizontal="center" vertical="center" wrapText="1"/>
    </xf>
    <xf numFmtId="170" fontId="53" fillId="0" borderId="52" xfId="0" applyNumberFormat="1" applyFont="1" applyFill="1" applyBorder="1" applyAlignment="1">
      <alignment horizontal="center" vertical="center" wrapText="1"/>
    </xf>
    <xf numFmtId="2" fontId="53" fillId="0" borderId="52" xfId="0" applyNumberFormat="1" applyFont="1" applyFill="1" applyBorder="1" applyAlignment="1">
      <alignment horizontal="center" vertical="center" wrapText="1"/>
    </xf>
    <xf numFmtId="0" fontId="74" fillId="16" borderId="44" xfId="0" applyFont="1" applyFill="1" applyBorder="1" applyAlignment="1">
      <alignment horizontal="right" vertical="center" wrapText="1"/>
    </xf>
    <xf numFmtId="0" fontId="53" fillId="16" borderId="44" xfId="0" applyFont="1" applyFill="1" applyBorder="1" applyAlignment="1">
      <alignment horizontal="center" vertical="center" wrapText="1"/>
    </xf>
    <xf numFmtId="4" fontId="53" fillId="16" borderId="44" xfId="0" applyNumberFormat="1" applyFont="1" applyFill="1" applyBorder="1" applyAlignment="1">
      <alignment horizontal="center" vertical="center" wrapText="1"/>
    </xf>
    <xf numFmtId="9" fontId="53" fillId="0" borderId="44" xfId="0" applyNumberFormat="1" applyFont="1" applyFill="1" applyBorder="1" applyAlignment="1">
      <alignment horizontal="center" vertical="center" wrapText="1"/>
    </xf>
    <xf numFmtId="2" fontId="53" fillId="0" borderId="44" xfId="0" applyNumberFormat="1" applyFont="1" applyFill="1" applyBorder="1" applyAlignment="1">
      <alignment horizontal="center" vertical="center" wrapText="1"/>
    </xf>
    <xf numFmtId="3" fontId="53" fillId="16" borderId="44" xfId="1" applyNumberFormat="1" applyFont="1" applyFill="1" applyBorder="1" applyAlignment="1">
      <alignment vertical="center" wrapText="1"/>
    </xf>
    <xf numFmtId="167" fontId="53" fillId="16" borderId="44" xfId="1" applyFont="1" applyFill="1" applyBorder="1" applyAlignment="1">
      <alignment vertical="center" wrapText="1"/>
    </xf>
    <xf numFmtId="9" fontId="53" fillId="16" borderId="44" xfId="2" applyFont="1" applyFill="1" applyBorder="1" applyAlignment="1">
      <alignment vertical="center" wrapText="1"/>
    </xf>
    <xf numFmtId="43" fontId="53" fillId="16" borderId="44" xfId="1" applyNumberFormat="1" applyFont="1" applyFill="1" applyBorder="1" applyAlignment="1">
      <alignment horizontal="center" vertical="center" wrapText="1"/>
    </xf>
    <xf numFmtId="43" fontId="54" fillId="16" borderId="44" xfId="0" applyNumberFormat="1" applyFont="1" applyFill="1" applyBorder="1" applyAlignment="1">
      <alignment horizontal="center" vertical="center" wrapText="1"/>
    </xf>
    <xf numFmtId="0" fontId="74" fillId="0" borderId="44" xfId="0" applyFont="1" applyFill="1" applyBorder="1" applyAlignment="1">
      <alignment vertical="center" wrapText="1"/>
    </xf>
    <xf numFmtId="170" fontId="53" fillId="16" borderId="44" xfId="0" applyNumberFormat="1" applyFont="1" applyFill="1" applyBorder="1" applyAlignment="1">
      <alignment horizontal="center" vertical="center" wrapText="1"/>
    </xf>
    <xf numFmtId="4" fontId="53" fillId="0" borderId="53" xfId="0" applyNumberFormat="1" applyFont="1" applyFill="1" applyBorder="1" applyAlignment="1">
      <alignment horizontal="center" vertical="center" wrapText="1"/>
    </xf>
    <xf numFmtId="170" fontId="53" fillId="0" borderId="53" xfId="0" applyNumberFormat="1" applyFont="1" applyFill="1" applyBorder="1" applyAlignment="1">
      <alignment horizontal="center" vertical="center" wrapText="1"/>
    </xf>
    <xf numFmtId="0" fontId="54" fillId="0" borderId="53" xfId="0" applyFont="1" applyFill="1" applyBorder="1" applyAlignment="1">
      <alignment horizontal="left" vertical="center" wrapText="1"/>
    </xf>
    <xf numFmtId="0" fontId="54" fillId="0" borderId="53" xfId="0" applyFont="1" applyFill="1" applyBorder="1" applyAlignment="1">
      <alignment vertical="center" wrapText="1"/>
    </xf>
    <xf numFmtId="0" fontId="53" fillId="0" borderId="53" xfId="0" applyFont="1" applyFill="1" applyBorder="1" applyAlignment="1">
      <alignment horizontal="center" vertical="center" wrapText="1"/>
    </xf>
    <xf numFmtId="1" fontId="53" fillId="0" borderId="53" xfId="1" applyNumberFormat="1" applyFont="1" applyFill="1" applyBorder="1" applyAlignment="1">
      <alignment horizontal="center" vertical="center" wrapText="1"/>
    </xf>
    <xf numFmtId="3" fontId="54" fillId="0" borderId="52" xfId="0" applyNumberFormat="1" applyFont="1" applyFill="1" applyBorder="1" applyAlignment="1">
      <alignment horizontal="right" vertical="center" wrapText="1"/>
    </xf>
    <xf numFmtId="0" fontId="54" fillId="0" borderId="52" xfId="0" applyFont="1" applyFill="1" applyBorder="1" applyAlignment="1">
      <alignment horizontal="right" vertical="center" wrapText="1"/>
    </xf>
    <xf numFmtId="0" fontId="54" fillId="0" borderId="0" xfId="0" applyFont="1" applyFill="1" applyBorder="1" applyAlignment="1">
      <alignment horizontal="center" vertical="center" wrapText="1"/>
    </xf>
    <xf numFmtId="4" fontId="53" fillId="0" borderId="0" xfId="0" applyNumberFormat="1" applyFont="1" applyFill="1" applyBorder="1" applyAlignment="1">
      <alignment horizontal="center" vertical="center" wrapText="1"/>
    </xf>
    <xf numFmtId="170" fontId="53" fillId="0" borderId="0" xfId="0" applyNumberFormat="1" applyFont="1" applyFill="1" applyBorder="1" applyAlignment="1">
      <alignment horizontal="center" vertical="center" wrapText="1"/>
    </xf>
    <xf numFmtId="0" fontId="54" fillId="0" borderId="0" xfId="0" applyFont="1" applyFill="1" applyBorder="1" applyAlignment="1">
      <alignment horizontal="left" vertical="center" wrapText="1"/>
    </xf>
    <xf numFmtId="0" fontId="54" fillId="0" borderId="0" xfId="0" applyFont="1" applyFill="1" applyBorder="1" applyAlignment="1">
      <alignment vertical="center" wrapText="1"/>
    </xf>
    <xf numFmtId="1" fontId="53" fillId="0" borderId="0" xfId="1" applyNumberFormat="1" applyFont="1" applyFill="1" applyBorder="1" applyAlignment="1">
      <alignment horizontal="center" vertical="center" wrapText="1"/>
    </xf>
    <xf numFmtId="2" fontId="53" fillId="0" borderId="0" xfId="0" applyNumberFormat="1" applyFont="1" applyFill="1" applyBorder="1" applyAlignment="1">
      <alignment horizontal="center" vertical="center" wrapText="1"/>
    </xf>
    <xf numFmtId="3" fontId="54" fillId="0" borderId="0" xfId="0" applyNumberFormat="1" applyFont="1" applyFill="1" applyBorder="1" applyAlignment="1">
      <alignment horizontal="right" vertical="center" wrapText="1"/>
    </xf>
    <xf numFmtId="0" fontId="54" fillId="0" borderId="0" xfId="0" applyFont="1" applyFill="1" applyBorder="1" applyAlignment="1">
      <alignment horizontal="right" vertical="center" wrapText="1"/>
    </xf>
    <xf numFmtId="0" fontId="39" fillId="16" borderId="41" xfId="0" applyFont="1" applyFill="1" applyBorder="1" applyAlignment="1">
      <alignment horizontal="center" vertical="center" wrapText="1"/>
    </xf>
    <xf numFmtId="0" fontId="55" fillId="0" borderId="52" xfId="0" applyFont="1" applyFill="1" applyBorder="1" applyAlignment="1">
      <alignment vertical="center" wrapText="1"/>
    </xf>
    <xf numFmtId="172" fontId="53" fillId="16" borderId="41" xfId="0" applyNumberFormat="1" applyFont="1" applyFill="1" applyBorder="1" applyAlignment="1">
      <alignment horizontal="center" vertical="center" wrapText="1"/>
    </xf>
    <xf numFmtId="9" fontId="53" fillId="16" borderId="41" xfId="0" applyNumberFormat="1" applyFont="1" applyFill="1" applyBorder="1" applyAlignment="1">
      <alignment horizontal="center" vertical="center" wrapText="1"/>
    </xf>
    <xf numFmtId="0" fontId="55" fillId="16" borderId="41" xfId="0" applyFont="1" applyFill="1" applyBorder="1" applyAlignment="1">
      <alignment horizontal="left" vertical="center" wrapText="1"/>
    </xf>
    <xf numFmtId="3" fontId="53" fillId="0" borderId="59" xfId="0" applyNumberFormat="1" applyFont="1" applyFill="1" applyBorder="1" applyAlignment="1">
      <alignment horizontal="center" vertical="center" wrapText="1"/>
    </xf>
    <xf numFmtId="172" fontId="53" fillId="20" borderId="41" xfId="0" applyNumberFormat="1" applyFont="1" applyFill="1" applyBorder="1" applyAlignment="1">
      <alignment horizontal="center" vertical="center" wrapText="1"/>
    </xf>
    <xf numFmtId="171" fontId="53" fillId="0" borderId="41" xfId="1" applyNumberFormat="1" applyFont="1" applyFill="1" applyBorder="1" applyAlignment="1">
      <alignment horizontal="center" vertical="center" wrapText="1"/>
    </xf>
    <xf numFmtId="0" fontId="55" fillId="20" borderId="41" xfId="0" applyFont="1" applyFill="1" applyBorder="1" applyAlignment="1">
      <alignment horizontal="left" vertical="center" wrapText="1"/>
    </xf>
    <xf numFmtId="3" fontId="53" fillId="16" borderId="41" xfId="0" applyNumberFormat="1" applyFont="1" applyFill="1" applyBorder="1" applyAlignment="1">
      <alignment horizontal="center" vertical="center" wrapText="1"/>
    </xf>
    <xf numFmtId="1" fontId="53" fillId="16" borderId="41" xfId="1" applyNumberFormat="1" applyFont="1" applyFill="1" applyBorder="1" applyAlignment="1">
      <alignment horizontal="center" vertical="center" wrapText="1"/>
    </xf>
    <xf numFmtId="3" fontId="53" fillId="16" borderId="59" xfId="0" applyNumberFormat="1" applyFont="1" applyFill="1" applyBorder="1" applyAlignment="1">
      <alignment horizontal="center" vertical="center" wrapText="1"/>
    </xf>
    <xf numFmtId="0" fontId="54" fillId="16" borderId="41" xfId="0" applyFont="1" applyFill="1" applyBorder="1" applyAlignment="1">
      <alignment horizontal="left" vertical="center" wrapText="1"/>
    </xf>
    <xf numFmtId="2" fontId="54" fillId="16" borderId="41" xfId="0" applyNumberFormat="1" applyFont="1" applyFill="1" applyBorder="1" applyAlignment="1">
      <alignment horizontal="left" vertical="center" wrapText="1"/>
    </xf>
    <xf numFmtId="2" fontId="53" fillId="16" borderId="41" xfId="1" applyNumberFormat="1" applyFont="1" applyFill="1" applyBorder="1" applyAlignment="1">
      <alignment horizontal="center" vertical="center" wrapText="1"/>
    </xf>
    <xf numFmtId="3" fontId="53" fillId="16" borderId="52" xfId="0" applyNumberFormat="1" applyFont="1" applyFill="1" applyBorder="1" applyAlignment="1">
      <alignment horizontal="center" vertical="center" wrapText="1"/>
    </xf>
    <xf numFmtId="0" fontId="55" fillId="16" borderId="40" xfId="0" applyFont="1" applyFill="1" applyBorder="1" applyAlignment="1">
      <alignment horizontal="left" vertical="center" wrapText="1"/>
    </xf>
    <xf numFmtId="0" fontId="55" fillId="0" borderId="44" xfId="0" applyFont="1" applyFill="1" applyBorder="1" applyAlignment="1">
      <alignment horizontal="left" vertical="center" wrapText="1"/>
    </xf>
    <xf numFmtId="0" fontId="54" fillId="0" borderId="44" xfId="0" applyFont="1" applyFill="1" applyBorder="1" applyAlignment="1">
      <alignment horizontal="left" vertical="center" wrapText="1"/>
    </xf>
    <xf numFmtId="0" fontId="54" fillId="16" borderId="52" xfId="0" applyFont="1" applyFill="1" applyBorder="1" applyAlignment="1">
      <alignment horizontal="left" vertical="center" wrapText="1"/>
    </xf>
    <xf numFmtId="0" fontId="54" fillId="16" borderId="44" xfId="0" applyFont="1" applyFill="1" applyBorder="1" applyAlignment="1">
      <alignment horizontal="left" vertical="center" wrapText="1"/>
    </xf>
    <xf numFmtId="0" fontId="113" fillId="0" borderId="41" xfId="0" applyFont="1" applyFill="1" applyBorder="1" applyAlignment="1">
      <alignment horizontal="left" vertical="center" wrapText="1"/>
    </xf>
    <xf numFmtId="0" fontId="55" fillId="0" borderId="0" xfId="0" applyFont="1" applyAlignment="1">
      <alignment horizontal="left" vertical="center" wrapText="1"/>
    </xf>
    <xf numFmtId="0" fontId="55" fillId="16" borderId="44" xfId="0" applyFont="1" applyFill="1" applyBorder="1" applyAlignment="1">
      <alignment horizontal="left" vertical="center" wrapText="1"/>
    </xf>
    <xf numFmtId="9" fontId="54" fillId="0" borderId="52" xfId="0" applyNumberFormat="1" applyFont="1" applyFill="1" applyBorder="1" applyAlignment="1">
      <alignment horizontal="left" vertical="center" wrapText="1"/>
    </xf>
    <xf numFmtId="0" fontId="55" fillId="0" borderId="41" xfId="0" applyFont="1" applyFill="1" applyBorder="1" applyAlignment="1">
      <alignment horizontal="left" vertical="top" wrapText="1"/>
    </xf>
    <xf numFmtId="0" fontId="54" fillId="16" borderId="41" xfId="0" applyFont="1" applyFill="1" applyBorder="1" applyAlignment="1">
      <alignment vertical="center" wrapText="1"/>
    </xf>
    <xf numFmtId="0" fontId="112" fillId="0" borderId="0" xfId="0" applyFont="1" applyFill="1" applyAlignment="1">
      <alignment horizontal="left" vertical="center" wrapText="1"/>
    </xf>
    <xf numFmtId="9" fontId="53" fillId="16" borderId="41" xfId="2" applyNumberFormat="1" applyFont="1" applyFill="1" applyBorder="1" applyAlignment="1">
      <alignment horizontal="center" vertical="center" wrapText="1"/>
    </xf>
    <xf numFmtId="9" fontId="54" fillId="16" borderId="53" xfId="2" applyFont="1" applyFill="1" applyBorder="1" applyAlignment="1">
      <alignment horizontal="left" vertical="center" wrapText="1"/>
    </xf>
    <xf numFmtId="170" fontId="53" fillId="16" borderId="41" xfId="2" applyNumberFormat="1" applyFont="1" applyFill="1" applyBorder="1" applyAlignment="1">
      <alignment horizontal="center" vertical="center" wrapText="1"/>
    </xf>
    <xf numFmtId="0" fontId="113" fillId="16" borderId="41" xfId="0" applyFont="1" applyFill="1" applyBorder="1" applyAlignment="1">
      <alignment horizontal="left" vertical="center" wrapText="1"/>
    </xf>
    <xf numFmtId="0" fontId="55" fillId="16" borderId="75" xfId="0" applyFont="1" applyFill="1" applyBorder="1" applyAlignment="1">
      <alignment horizontal="left" vertical="center" wrapText="1"/>
    </xf>
    <xf numFmtId="0" fontId="54" fillId="0" borderId="44" xfId="0" applyFont="1" applyFill="1" applyBorder="1" applyAlignment="1">
      <alignment horizontal="left" vertical="center" wrapText="1"/>
    </xf>
    <xf numFmtId="10" fontId="53" fillId="13" borderId="41" xfId="2" applyNumberFormat="1" applyFont="1" applyFill="1" applyBorder="1" applyAlignment="1">
      <alignment horizontal="center" vertical="center" wrapText="1"/>
    </xf>
    <xf numFmtId="3" fontId="53" fillId="20" borderId="59" xfId="0" applyNumberFormat="1" applyFont="1" applyFill="1" applyBorder="1" applyAlignment="1">
      <alignment horizontal="center" vertical="center" wrapText="1"/>
    </xf>
    <xf numFmtId="0" fontId="54" fillId="20" borderId="41" xfId="0" applyFont="1" applyFill="1" applyBorder="1" applyAlignment="1">
      <alignment horizontal="left" vertical="center" wrapText="1"/>
    </xf>
    <xf numFmtId="0" fontId="39" fillId="13" borderId="41" xfId="0" applyFont="1" applyFill="1" applyBorder="1" applyAlignment="1">
      <alignment horizontal="center" vertical="center" wrapText="1"/>
    </xf>
    <xf numFmtId="0" fontId="13" fillId="0" borderId="41" xfId="0" applyFont="1" applyFill="1" applyBorder="1" applyAlignment="1">
      <alignment horizontal="center" vertical="center" wrapText="1"/>
    </xf>
    <xf numFmtId="0" fontId="39" fillId="0" borderId="41" xfId="0" applyFont="1" applyFill="1" applyBorder="1" applyAlignment="1">
      <alignment horizontal="center" vertical="center" wrapText="1"/>
    </xf>
    <xf numFmtId="0" fontId="38" fillId="0" borderId="41" xfId="0" applyFont="1" applyFill="1" applyBorder="1" applyAlignment="1">
      <alignment horizontal="center" vertical="center" wrapText="1"/>
    </xf>
    <xf numFmtId="0" fontId="67" fillId="18" borderId="59" xfId="0"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40" xfId="0" applyFont="1" applyFill="1" applyBorder="1" applyAlignment="1">
      <alignment horizontal="center" vertical="center" wrapText="1"/>
    </xf>
    <xf numFmtId="0" fontId="65" fillId="18" borderId="59" xfId="0" applyFont="1" applyFill="1" applyBorder="1" applyAlignment="1">
      <alignment horizontal="center" vertical="center" wrapText="1"/>
    </xf>
    <xf numFmtId="0" fontId="65" fillId="18" borderId="46" xfId="0" applyFont="1" applyFill="1" applyBorder="1" applyAlignment="1">
      <alignment horizontal="center" vertical="center" wrapText="1"/>
    </xf>
    <xf numFmtId="0" fontId="65" fillId="18" borderId="40" xfId="0" applyFont="1" applyFill="1" applyBorder="1" applyAlignment="1">
      <alignment horizontal="center" vertical="center" wrapText="1"/>
    </xf>
    <xf numFmtId="0" fontId="39" fillId="18" borderId="59" xfId="0" applyFont="1" applyFill="1" applyBorder="1" applyAlignment="1">
      <alignment horizontal="center" vertical="center" wrapText="1"/>
    </xf>
    <xf numFmtId="0" fontId="39" fillId="18" borderId="46" xfId="0" applyFont="1" applyFill="1" applyBorder="1" applyAlignment="1">
      <alignment horizontal="center" vertical="center" wrapText="1"/>
    </xf>
    <xf numFmtId="0" fontId="39" fillId="18" borderId="40" xfId="0" applyFont="1" applyFill="1" applyBorder="1" applyAlignment="1">
      <alignment horizontal="center" vertical="center" wrapText="1"/>
    </xf>
    <xf numFmtId="0" fontId="38" fillId="18" borderId="59" xfId="0" applyFont="1" applyFill="1" applyBorder="1" applyAlignment="1">
      <alignment horizontal="center" vertical="center" wrapText="1"/>
    </xf>
    <xf numFmtId="0" fontId="38" fillId="18" borderId="46" xfId="0" applyFont="1" applyFill="1" applyBorder="1" applyAlignment="1">
      <alignment horizontal="center" vertical="center" wrapText="1"/>
    </xf>
    <xf numFmtId="0" fontId="38" fillId="18" borderId="40" xfId="0" applyFont="1" applyFill="1" applyBorder="1" applyAlignment="1">
      <alignment horizontal="center" vertical="center" wrapText="1"/>
    </xf>
    <xf numFmtId="0" fontId="13" fillId="0" borderId="41" xfId="0" applyFont="1" applyFill="1" applyBorder="1" applyAlignment="1">
      <alignment horizontal="left" vertical="center" wrapText="1"/>
    </xf>
    <xf numFmtId="0" fontId="42" fillId="0" borderId="0" xfId="0" applyFont="1" applyAlignment="1">
      <alignment horizontal="center"/>
    </xf>
    <xf numFmtId="168" fontId="43" fillId="2" borderId="41" xfId="1" applyNumberFormat="1" applyFont="1" applyFill="1" applyBorder="1" applyAlignment="1" applyProtection="1">
      <alignment horizontal="center" vertical="center" wrapText="1"/>
    </xf>
    <xf numFmtId="0" fontId="13" fillId="0" borderId="52" xfId="0" applyFont="1" applyFill="1" applyBorder="1" applyAlignment="1">
      <alignment horizontal="left" vertical="center" wrapText="1"/>
    </xf>
    <xf numFmtId="0" fontId="13" fillId="0" borderId="53" xfId="0" applyFont="1" applyFill="1" applyBorder="1" applyAlignment="1">
      <alignment horizontal="left" vertical="center" wrapText="1"/>
    </xf>
    <xf numFmtId="0" fontId="13" fillId="0" borderId="44" xfId="0" applyFont="1" applyFill="1" applyBorder="1" applyAlignment="1">
      <alignment horizontal="left" vertical="center" wrapText="1"/>
    </xf>
    <xf numFmtId="0" fontId="39" fillId="0" borderId="41" xfId="0" applyFont="1" applyFill="1" applyBorder="1" applyAlignment="1">
      <alignment horizontal="left" vertical="center" wrapText="1"/>
    </xf>
    <xf numFmtId="0" fontId="68" fillId="18" borderId="41" xfId="0" applyFont="1" applyFill="1" applyBorder="1" applyAlignment="1">
      <alignment horizontal="center" vertical="center" wrapText="1"/>
    </xf>
    <xf numFmtId="0" fontId="13" fillId="0" borderId="66" xfId="0" applyFont="1" applyFill="1" applyBorder="1" applyAlignment="1">
      <alignment horizontal="left" vertical="center" wrapText="1"/>
    </xf>
    <xf numFmtId="0" fontId="13" fillId="0" borderId="60" xfId="0" applyFont="1" applyFill="1" applyBorder="1" applyAlignment="1">
      <alignment horizontal="left" vertical="center" wrapText="1"/>
    </xf>
    <xf numFmtId="0" fontId="38" fillId="18" borderId="41" xfId="0" applyFont="1" applyFill="1" applyBorder="1" applyAlignment="1">
      <alignment horizontal="center" vertical="center" wrapText="1"/>
    </xf>
    <xf numFmtId="0" fontId="105" fillId="0" borderId="41" xfId="0" applyFont="1" applyFill="1" applyBorder="1" applyAlignment="1">
      <alignment horizontal="left" vertical="center" wrapText="1"/>
    </xf>
    <xf numFmtId="0" fontId="38" fillId="0" borderId="41" xfId="0" applyFont="1" applyFill="1" applyBorder="1" applyAlignment="1">
      <alignment horizontal="left" vertical="center" wrapText="1"/>
    </xf>
    <xf numFmtId="0" fontId="105" fillId="0" borderId="41" xfId="0" applyFont="1" applyFill="1" applyBorder="1" applyAlignment="1">
      <alignment vertical="center" wrapText="1"/>
    </xf>
    <xf numFmtId="0" fontId="105" fillId="28" borderId="41" xfId="0" applyFont="1" applyFill="1" applyBorder="1" applyAlignment="1">
      <alignment horizontal="center" vertical="center" wrapText="1"/>
    </xf>
    <xf numFmtId="0" fontId="39" fillId="16" borderId="41" xfId="0" applyFont="1" applyFill="1" applyBorder="1" applyAlignment="1">
      <alignment horizontal="center" vertical="center" wrapText="1"/>
    </xf>
    <xf numFmtId="0" fontId="67" fillId="0" borderId="41" xfId="0" applyFont="1" applyFill="1" applyBorder="1" applyAlignment="1">
      <alignment horizontal="center" vertical="center" wrapText="1"/>
    </xf>
    <xf numFmtId="0" fontId="38" fillId="16" borderId="41" xfId="0" applyFont="1" applyFill="1" applyBorder="1" applyAlignment="1">
      <alignment horizontal="center" vertical="center" wrapText="1"/>
    </xf>
    <xf numFmtId="0" fontId="39" fillId="0" borderId="41" xfId="0" applyFont="1" applyFill="1" applyBorder="1" applyAlignment="1">
      <alignment horizontal="center" vertical="center"/>
    </xf>
    <xf numFmtId="0" fontId="38" fillId="16" borderId="41" xfId="0" applyFont="1" applyFill="1" applyBorder="1" applyAlignment="1">
      <alignment horizontal="left" vertical="center" wrapText="1"/>
    </xf>
    <xf numFmtId="0" fontId="13" fillId="18" borderId="59" xfId="0" applyFont="1" applyFill="1" applyBorder="1" applyAlignment="1">
      <alignment horizontal="center" vertical="center" wrapText="1"/>
    </xf>
    <xf numFmtId="0" fontId="13" fillId="18" borderId="46" xfId="0" applyFont="1" applyFill="1" applyBorder="1" applyAlignment="1">
      <alignment horizontal="center" vertical="center" wrapText="1"/>
    </xf>
    <xf numFmtId="0" fontId="13" fillId="18" borderId="40" xfId="0" applyFont="1" applyFill="1" applyBorder="1" applyAlignment="1">
      <alignment horizontal="center" vertical="center" wrapText="1"/>
    </xf>
    <xf numFmtId="0" fontId="40" fillId="0" borderId="0" xfId="0" applyFont="1" applyAlignment="1">
      <alignment horizontal="center"/>
    </xf>
    <xf numFmtId="168" fontId="43" fillId="2" borderId="41" xfId="1" applyNumberFormat="1" applyFont="1" applyFill="1" applyBorder="1" applyAlignment="1" applyProtection="1">
      <alignment horizontal="left" vertical="center" wrapText="1"/>
    </xf>
    <xf numFmtId="0" fontId="38" fillId="0" borderId="41" xfId="0" applyFont="1" applyBorder="1" applyAlignment="1">
      <alignment horizontal="center" vertical="center" wrapText="1"/>
    </xf>
    <xf numFmtId="0" fontId="39" fillId="0" borderId="52" xfId="1" applyNumberFormat="1" applyFont="1" applyFill="1" applyBorder="1" applyAlignment="1" applyProtection="1">
      <alignment horizontal="center" vertical="center" wrapText="1"/>
    </xf>
    <xf numFmtId="0" fontId="39" fillId="0" borderId="53" xfId="1" applyNumberFormat="1" applyFont="1" applyFill="1" applyBorder="1" applyAlignment="1" applyProtection="1">
      <alignment horizontal="center" vertical="center" wrapText="1"/>
    </xf>
    <xf numFmtId="0" fontId="39" fillId="0" borderId="44" xfId="1" applyNumberFormat="1" applyFont="1" applyFill="1" applyBorder="1" applyAlignment="1" applyProtection="1">
      <alignment horizontal="center" vertical="center" wrapText="1"/>
    </xf>
    <xf numFmtId="168" fontId="39" fillId="0" borderId="52" xfId="1" applyNumberFormat="1" applyFont="1" applyFill="1" applyBorder="1" applyAlignment="1" applyProtection="1">
      <alignment horizontal="left" vertical="center" wrapText="1"/>
    </xf>
    <xf numFmtId="168" fontId="39" fillId="0" borderId="44" xfId="1" applyNumberFormat="1" applyFont="1" applyFill="1" applyBorder="1" applyAlignment="1" applyProtection="1">
      <alignment horizontal="left" vertical="center" wrapText="1"/>
    </xf>
    <xf numFmtId="168" fontId="39" fillId="0" borderId="52" xfId="1" applyNumberFormat="1" applyFont="1" applyFill="1" applyBorder="1" applyAlignment="1" applyProtection="1">
      <alignment horizontal="center" vertical="center" wrapText="1"/>
    </xf>
    <xf numFmtId="168" fontId="39" fillId="0" borderId="44" xfId="1" applyNumberFormat="1" applyFont="1" applyFill="1" applyBorder="1" applyAlignment="1" applyProtection="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13" fillId="0" borderId="44" xfId="0" applyFont="1" applyFill="1" applyBorder="1" applyAlignment="1">
      <alignment horizontal="center" vertical="center" wrapText="1"/>
    </xf>
    <xf numFmtId="0" fontId="68" fillId="16" borderId="52" xfId="0" applyFont="1" applyFill="1" applyBorder="1" applyAlignment="1">
      <alignment horizontal="left" vertical="center" wrapText="1"/>
    </xf>
    <xf numFmtId="0" fontId="68" fillId="16" borderId="53" xfId="0" applyFont="1" applyFill="1" applyBorder="1" applyAlignment="1">
      <alignment horizontal="left" vertical="center" wrapText="1"/>
    </xf>
    <xf numFmtId="0" fontId="68" fillId="16" borderId="44" xfId="0" applyFont="1" applyFill="1" applyBorder="1" applyAlignment="1">
      <alignment horizontal="left" vertical="center" wrapText="1"/>
    </xf>
    <xf numFmtId="0" fontId="105" fillId="28" borderId="41" xfId="0" applyFont="1" applyFill="1" applyBorder="1" applyAlignment="1">
      <alignment horizontal="left" vertical="center" wrapText="1"/>
    </xf>
    <xf numFmtId="168" fontId="14" fillId="2" borderId="41" xfId="1" applyNumberFormat="1" applyFont="1" applyFill="1" applyBorder="1" applyAlignment="1" applyProtection="1">
      <alignment horizontal="center" vertical="center" wrapText="1"/>
    </xf>
    <xf numFmtId="0" fontId="37" fillId="16" borderId="52" xfId="0" applyFont="1" applyFill="1" applyBorder="1" applyAlignment="1">
      <alignment horizontal="left" vertical="center" wrapText="1"/>
    </xf>
    <xf numFmtId="0" fontId="37" fillId="16" borderId="53" xfId="0" applyFont="1" applyFill="1" applyBorder="1" applyAlignment="1">
      <alignment horizontal="left" vertical="center" wrapText="1"/>
    </xf>
    <xf numFmtId="0" fontId="37" fillId="16" borderId="44" xfId="0" applyFont="1" applyFill="1" applyBorder="1" applyAlignment="1">
      <alignment horizontal="left" vertical="center" wrapText="1"/>
    </xf>
    <xf numFmtId="0" fontId="104" fillId="18" borderId="41" xfId="0" applyFont="1" applyFill="1" applyBorder="1" applyAlignment="1">
      <alignment horizontal="center" vertical="center" wrapText="1"/>
    </xf>
    <xf numFmtId="0" fontId="13" fillId="18" borderId="41" xfId="0" applyFont="1" applyFill="1" applyBorder="1" applyAlignment="1">
      <alignment horizontal="center" vertical="center" wrapText="1"/>
    </xf>
    <xf numFmtId="0" fontId="105" fillId="0" borderId="41" xfId="0" applyFont="1" applyFill="1" applyBorder="1" applyAlignment="1">
      <alignment horizontal="center" vertical="center" wrapText="1"/>
    </xf>
    <xf numFmtId="0" fontId="106" fillId="0" borderId="41" xfId="0" applyFont="1" applyFill="1" applyBorder="1" applyAlignment="1">
      <alignment horizontal="center" vertical="center" wrapText="1"/>
    </xf>
    <xf numFmtId="0" fontId="68" fillId="0" borderId="41" xfId="0" applyFont="1" applyFill="1" applyBorder="1" applyAlignment="1">
      <alignment horizontal="center" vertical="center" wrapText="1"/>
    </xf>
    <xf numFmtId="0" fontId="68" fillId="18" borderId="59" xfId="0" applyFont="1" applyFill="1" applyBorder="1" applyAlignment="1">
      <alignment horizontal="center" vertical="center" wrapText="1"/>
    </xf>
    <xf numFmtId="0" fontId="68" fillId="18" borderId="46" xfId="0" applyFont="1" applyFill="1" applyBorder="1" applyAlignment="1">
      <alignment horizontal="center" vertical="center" wrapText="1"/>
    </xf>
    <xf numFmtId="0" fontId="68" fillId="18" borderId="40" xfId="0" applyFont="1" applyFill="1" applyBorder="1" applyAlignment="1">
      <alignment horizontal="center" vertical="center" wrapText="1"/>
    </xf>
    <xf numFmtId="0" fontId="105" fillId="0" borderId="52" xfId="0" applyFont="1" applyFill="1" applyBorder="1" applyAlignment="1">
      <alignment vertical="center" wrapText="1"/>
    </xf>
    <xf numFmtId="0" fontId="105" fillId="0" borderId="44" xfId="0" applyFont="1" applyFill="1" applyBorder="1" applyAlignment="1">
      <alignment vertical="center" wrapText="1"/>
    </xf>
    <xf numFmtId="0" fontId="71" fillId="18" borderId="0" xfId="0" applyFont="1" applyFill="1" applyBorder="1" applyAlignment="1">
      <alignment horizontal="center" vertical="center" wrapText="1"/>
    </xf>
    <xf numFmtId="0" fontId="71" fillId="18" borderId="88" xfId="0" applyFont="1" applyFill="1" applyBorder="1" applyAlignment="1">
      <alignment horizontal="center" vertical="center" wrapText="1"/>
    </xf>
    <xf numFmtId="0" fontId="71" fillId="18" borderId="59" xfId="0" applyFont="1" applyFill="1" applyBorder="1" applyAlignment="1">
      <alignment horizontal="center" vertical="center" wrapText="1"/>
    </xf>
    <xf numFmtId="0" fontId="71" fillId="18" borderId="46" xfId="0" applyFont="1" applyFill="1" applyBorder="1" applyAlignment="1">
      <alignment horizontal="center" vertical="center" wrapText="1"/>
    </xf>
    <xf numFmtId="0" fontId="71" fillId="18" borderId="40" xfId="0" applyFont="1" applyFill="1" applyBorder="1" applyAlignment="1">
      <alignment horizontal="center" vertical="center" wrapText="1"/>
    </xf>
    <xf numFmtId="0" fontId="67" fillId="18" borderId="41" xfId="0" applyFont="1" applyFill="1" applyBorder="1" applyAlignment="1">
      <alignment horizontal="center" vertical="center" wrapText="1"/>
    </xf>
    <xf numFmtId="0" fontId="65" fillId="18" borderId="41" xfId="0" applyFont="1" applyFill="1" applyBorder="1" applyAlignment="1">
      <alignment horizontal="center" vertical="center" wrapText="1"/>
    </xf>
    <xf numFmtId="167" fontId="53" fillId="16" borderId="52" xfId="1" applyFont="1" applyFill="1" applyBorder="1" applyAlignment="1">
      <alignment horizontal="center" vertical="center" wrapText="1"/>
    </xf>
    <xf numFmtId="167" fontId="53" fillId="16" borderId="53" xfId="1" applyFont="1" applyFill="1" applyBorder="1" applyAlignment="1">
      <alignment horizontal="center" vertical="center" wrapText="1"/>
    </xf>
    <xf numFmtId="167" fontId="53" fillId="16" borderId="44" xfId="1" applyFont="1" applyFill="1" applyBorder="1" applyAlignment="1">
      <alignment horizontal="center" vertical="center" wrapText="1"/>
    </xf>
    <xf numFmtId="170" fontId="53" fillId="16" borderId="52" xfId="2" applyNumberFormat="1" applyFont="1" applyFill="1" applyBorder="1" applyAlignment="1">
      <alignment horizontal="center" vertical="center" wrapText="1"/>
    </xf>
    <xf numFmtId="170" fontId="53" fillId="16" borderId="53" xfId="2" applyNumberFormat="1" applyFont="1" applyFill="1" applyBorder="1" applyAlignment="1">
      <alignment horizontal="center" vertical="center" wrapText="1"/>
    </xf>
    <xf numFmtId="170" fontId="53" fillId="16" borderId="44" xfId="2" applyNumberFormat="1" applyFont="1" applyFill="1" applyBorder="1" applyAlignment="1">
      <alignment horizontal="center" vertical="center" wrapText="1"/>
    </xf>
    <xf numFmtId="167" fontId="53" fillId="16" borderId="52" xfId="2" applyNumberFormat="1" applyFont="1" applyFill="1" applyBorder="1" applyAlignment="1">
      <alignment horizontal="center" vertical="center" wrapText="1"/>
    </xf>
    <xf numFmtId="9" fontId="53" fillId="16" borderId="53" xfId="2" applyFont="1" applyFill="1" applyBorder="1" applyAlignment="1">
      <alignment horizontal="center" vertical="center" wrapText="1"/>
    </xf>
    <xf numFmtId="9" fontId="53" fillId="16" borderId="44" xfId="2" applyFont="1" applyFill="1" applyBorder="1" applyAlignment="1">
      <alignment horizontal="center" vertical="center" wrapText="1"/>
    </xf>
    <xf numFmtId="9" fontId="53" fillId="16" borderId="52" xfId="2" applyFont="1" applyFill="1" applyBorder="1" applyAlignment="1">
      <alignment horizontal="center" vertical="center" wrapText="1"/>
    </xf>
    <xf numFmtId="0" fontId="53" fillId="16" borderId="52" xfId="2" applyNumberFormat="1" applyFont="1" applyFill="1" applyBorder="1" applyAlignment="1">
      <alignment horizontal="center" vertical="center" wrapText="1"/>
    </xf>
    <xf numFmtId="166" fontId="53" fillId="0" borderId="52" xfId="6" applyFont="1" applyFill="1" applyBorder="1" applyAlignment="1">
      <alignment horizontal="center" vertical="center" wrapText="1"/>
    </xf>
    <xf numFmtId="166" fontId="53" fillId="0" borderId="53" xfId="6" applyFont="1" applyFill="1" applyBorder="1" applyAlignment="1">
      <alignment horizontal="center" vertical="center" wrapText="1"/>
    </xf>
    <xf numFmtId="166" fontId="53" fillId="0" borderId="44" xfId="6" applyFont="1" applyFill="1" applyBorder="1" applyAlignment="1">
      <alignment horizontal="center" vertical="center" wrapText="1"/>
    </xf>
    <xf numFmtId="167" fontId="53" fillId="0" borderId="52" xfId="1" applyFont="1" applyFill="1" applyBorder="1" applyAlignment="1">
      <alignment horizontal="center" vertical="center" wrapText="1"/>
    </xf>
    <xf numFmtId="167" fontId="53" fillId="0" borderId="53" xfId="1" applyFont="1" applyFill="1" applyBorder="1" applyAlignment="1">
      <alignment horizontal="center" vertical="center" wrapText="1"/>
    </xf>
    <xf numFmtId="167" fontId="53" fillId="0" borderId="44" xfId="1" applyFont="1" applyFill="1" applyBorder="1" applyAlignment="1">
      <alignment horizontal="center" vertical="center" wrapText="1"/>
    </xf>
    <xf numFmtId="43" fontId="53" fillId="0" borderId="52" xfId="2" applyNumberFormat="1" applyFont="1" applyFill="1" applyBorder="1" applyAlignment="1">
      <alignment horizontal="center" vertical="center" wrapText="1"/>
    </xf>
    <xf numFmtId="170" fontId="53" fillId="0" borderId="53" xfId="2" applyNumberFormat="1" applyFont="1" applyFill="1" applyBorder="1" applyAlignment="1">
      <alignment horizontal="center" vertical="center" wrapText="1"/>
    </xf>
    <xf numFmtId="170" fontId="53" fillId="0" borderId="44" xfId="2" applyNumberFormat="1" applyFont="1" applyFill="1" applyBorder="1" applyAlignment="1">
      <alignment horizontal="center" vertical="center" wrapText="1"/>
    </xf>
    <xf numFmtId="171" fontId="53" fillId="0" borderId="52" xfId="2" applyNumberFormat="1" applyFont="1" applyFill="1" applyBorder="1" applyAlignment="1">
      <alignment horizontal="center" vertical="center" wrapText="1"/>
    </xf>
    <xf numFmtId="171" fontId="53" fillId="0" borderId="53" xfId="2" applyNumberFormat="1" applyFont="1" applyFill="1" applyBorder="1" applyAlignment="1">
      <alignment horizontal="center" vertical="center" wrapText="1"/>
    </xf>
    <xf numFmtId="171" fontId="53" fillId="0" borderId="44" xfId="2" applyNumberFormat="1" applyFont="1" applyFill="1" applyBorder="1" applyAlignment="1">
      <alignment horizontal="center" vertical="center" wrapText="1"/>
    </xf>
    <xf numFmtId="170" fontId="53" fillId="0" borderId="52" xfId="2" applyNumberFormat="1" applyFont="1" applyFill="1" applyBorder="1" applyAlignment="1">
      <alignment horizontal="center" vertical="center" wrapText="1"/>
    </xf>
    <xf numFmtId="0" fontId="73" fillId="0" borderId="59" xfId="0" applyFont="1" applyFill="1" applyBorder="1" applyAlignment="1">
      <alignment horizontal="center" vertical="center" wrapText="1"/>
    </xf>
    <xf numFmtId="0" fontId="73" fillId="0" borderId="46" xfId="0" applyFont="1" applyFill="1" applyBorder="1" applyAlignment="1">
      <alignment horizontal="center" vertical="center" wrapText="1"/>
    </xf>
    <xf numFmtId="0" fontId="73" fillId="0" borderId="40" xfId="0" applyFont="1" applyFill="1" applyBorder="1" applyAlignment="1">
      <alignment horizontal="center" vertical="center" wrapText="1"/>
    </xf>
    <xf numFmtId="9" fontId="53" fillId="0" borderId="52" xfId="2" applyFont="1" applyFill="1" applyBorder="1" applyAlignment="1">
      <alignment horizontal="center" vertical="center" wrapText="1"/>
    </xf>
    <xf numFmtId="9" fontId="53" fillId="0" borderId="53" xfId="2" applyFont="1" applyFill="1" applyBorder="1" applyAlignment="1">
      <alignment horizontal="center" vertical="center" wrapText="1"/>
    </xf>
    <xf numFmtId="9" fontId="53" fillId="0" borderId="44" xfId="2" applyFont="1" applyFill="1" applyBorder="1" applyAlignment="1">
      <alignment horizontal="center" vertical="center" wrapText="1"/>
    </xf>
    <xf numFmtId="10" fontId="53" fillId="16" borderId="52" xfId="2" applyNumberFormat="1" applyFont="1" applyFill="1" applyBorder="1" applyAlignment="1">
      <alignment horizontal="center" vertical="center" wrapText="1"/>
    </xf>
    <xf numFmtId="10" fontId="53" fillId="16" borderId="53" xfId="2" applyNumberFormat="1" applyFont="1" applyFill="1" applyBorder="1" applyAlignment="1">
      <alignment horizontal="center" vertical="center" wrapText="1"/>
    </xf>
    <xf numFmtId="10" fontId="53" fillId="16" borderId="44" xfId="2" applyNumberFormat="1" applyFont="1" applyFill="1" applyBorder="1" applyAlignment="1">
      <alignment horizontal="center" vertical="center" wrapText="1"/>
    </xf>
    <xf numFmtId="41" fontId="53" fillId="0" borderId="52" xfId="7" applyFont="1" applyFill="1" applyBorder="1" applyAlignment="1">
      <alignment horizontal="center" vertical="center" wrapText="1"/>
    </xf>
    <xf numFmtId="41" fontId="53" fillId="0" borderId="53" xfId="7" applyFont="1" applyFill="1" applyBorder="1" applyAlignment="1">
      <alignment horizontal="center" vertical="center" wrapText="1"/>
    </xf>
    <xf numFmtId="41" fontId="53" fillId="0" borderId="44" xfId="7" applyFont="1" applyFill="1" applyBorder="1" applyAlignment="1">
      <alignment horizontal="center" vertical="center" wrapText="1"/>
    </xf>
    <xf numFmtId="41" fontId="53" fillId="16" borderId="52" xfId="7" applyFont="1" applyFill="1" applyBorder="1" applyAlignment="1">
      <alignment horizontal="center" vertical="center" wrapText="1"/>
    </xf>
    <xf numFmtId="41" fontId="53" fillId="16" borderId="53" xfId="7" applyFont="1" applyFill="1" applyBorder="1" applyAlignment="1">
      <alignment horizontal="center" vertical="center" wrapText="1"/>
    </xf>
    <xf numFmtId="41" fontId="53" fillId="16" borderId="44" xfId="7" applyFont="1" applyFill="1" applyBorder="1" applyAlignment="1">
      <alignment horizontal="center" vertical="center" wrapText="1"/>
    </xf>
    <xf numFmtId="3" fontId="53" fillId="0" borderId="52" xfId="1" applyNumberFormat="1" applyFont="1" applyFill="1" applyBorder="1" applyAlignment="1">
      <alignment horizontal="center" vertical="center" wrapText="1"/>
    </xf>
    <xf numFmtId="3" fontId="53" fillId="0" borderId="53" xfId="1" applyNumberFormat="1" applyFont="1" applyFill="1" applyBorder="1" applyAlignment="1">
      <alignment horizontal="center" vertical="center" wrapText="1"/>
    </xf>
    <xf numFmtId="3" fontId="53" fillId="16" borderId="52" xfId="1" applyNumberFormat="1" applyFont="1" applyFill="1" applyBorder="1" applyAlignment="1">
      <alignment horizontal="center" vertical="center" wrapText="1"/>
    </xf>
    <xf numFmtId="3" fontId="53" fillId="16" borderId="53" xfId="1" applyNumberFormat="1" applyFont="1" applyFill="1" applyBorder="1" applyAlignment="1">
      <alignment horizontal="center" vertical="center" wrapText="1"/>
    </xf>
    <xf numFmtId="3" fontId="53" fillId="16" borderId="44" xfId="1" applyNumberFormat="1" applyFont="1" applyFill="1" applyBorder="1" applyAlignment="1">
      <alignment horizontal="center" vertical="center" wrapText="1"/>
    </xf>
    <xf numFmtId="3" fontId="56" fillId="0" borderId="52" xfId="6" applyNumberFormat="1" applyFont="1" applyFill="1" applyBorder="1" applyAlignment="1">
      <alignment horizontal="center" vertical="center" wrapText="1"/>
    </xf>
    <xf numFmtId="3" fontId="56" fillId="0" borderId="53" xfId="6" applyNumberFormat="1" applyFont="1" applyFill="1" applyBorder="1" applyAlignment="1">
      <alignment horizontal="center" vertical="center" wrapText="1"/>
    </xf>
    <xf numFmtId="3" fontId="56" fillId="0" borderId="44" xfId="6" applyNumberFormat="1" applyFont="1" applyFill="1" applyBorder="1" applyAlignment="1">
      <alignment horizontal="center" vertical="center" wrapText="1"/>
    </xf>
    <xf numFmtId="10" fontId="56" fillId="0" borderId="52" xfId="2" applyNumberFormat="1" applyFont="1" applyFill="1" applyBorder="1" applyAlignment="1">
      <alignment horizontal="center" vertical="center" wrapText="1"/>
    </xf>
    <xf numFmtId="10" fontId="56" fillId="0" borderId="53" xfId="2" applyNumberFormat="1" applyFont="1" applyFill="1" applyBorder="1" applyAlignment="1">
      <alignment horizontal="center" vertical="center" wrapText="1"/>
    </xf>
    <xf numFmtId="10" fontId="56" fillId="0" borderId="44" xfId="2" applyNumberFormat="1" applyFont="1" applyFill="1" applyBorder="1" applyAlignment="1">
      <alignment horizontal="center" vertical="center" wrapText="1"/>
    </xf>
    <xf numFmtId="3" fontId="54" fillId="16" borderId="52" xfId="0" applyNumberFormat="1" applyFont="1" applyFill="1" applyBorder="1" applyAlignment="1">
      <alignment vertical="center" wrapText="1"/>
    </xf>
    <xf numFmtId="3" fontId="54" fillId="16" borderId="53" xfId="0" applyNumberFormat="1" applyFont="1" applyFill="1" applyBorder="1" applyAlignment="1">
      <alignment vertical="center" wrapText="1"/>
    </xf>
    <xf numFmtId="3" fontId="54" fillId="16" borderId="44" xfId="0" applyNumberFormat="1" applyFont="1" applyFill="1" applyBorder="1" applyAlignment="1">
      <alignment vertical="center" wrapText="1"/>
    </xf>
    <xf numFmtId="167" fontId="56" fillId="0" borderId="52" xfId="1" applyFont="1" applyFill="1" applyBorder="1" applyAlignment="1">
      <alignment horizontal="center" vertical="center" wrapText="1"/>
    </xf>
    <xf numFmtId="167" fontId="56" fillId="0" borderId="53" xfId="1" applyFont="1" applyFill="1" applyBorder="1" applyAlignment="1">
      <alignment horizontal="center" vertical="center" wrapText="1"/>
    </xf>
    <xf numFmtId="167" fontId="56" fillId="0" borderId="44" xfId="1" applyFont="1" applyFill="1" applyBorder="1" applyAlignment="1">
      <alignment horizontal="center" vertical="center" wrapText="1"/>
    </xf>
    <xf numFmtId="10" fontId="53" fillId="0" borderId="52" xfId="2" applyNumberFormat="1" applyFont="1" applyFill="1" applyBorder="1" applyAlignment="1">
      <alignment horizontal="center" vertical="center" wrapText="1"/>
    </xf>
    <xf numFmtId="10" fontId="53" fillId="0" borderId="53" xfId="2" applyNumberFormat="1" applyFont="1" applyFill="1" applyBorder="1" applyAlignment="1">
      <alignment horizontal="center" vertical="center" wrapText="1"/>
    </xf>
    <xf numFmtId="0" fontId="98" fillId="0" borderId="41" xfId="0" applyFont="1" applyFill="1" applyBorder="1" applyAlignment="1">
      <alignment horizontal="center" vertical="center" wrapText="1"/>
    </xf>
    <xf numFmtId="0" fontId="43" fillId="6" borderId="41" xfId="0" applyFont="1" applyFill="1" applyBorder="1" applyAlignment="1">
      <alignment horizontal="center" vertical="center" wrapText="1"/>
    </xf>
    <xf numFmtId="0" fontId="53" fillId="7" borderId="41" xfId="0" applyFont="1" applyFill="1" applyBorder="1" applyAlignment="1">
      <alignment horizontal="center" vertical="center" wrapText="1"/>
    </xf>
    <xf numFmtId="0" fontId="53" fillId="7" borderId="41" xfId="0" applyFont="1" applyFill="1" applyBorder="1" applyAlignment="1">
      <alignment horizontal="center" vertical="top" wrapText="1"/>
    </xf>
    <xf numFmtId="0" fontId="53" fillId="8" borderId="41" xfId="0" applyFont="1" applyFill="1" applyBorder="1" applyAlignment="1">
      <alignment horizontal="center" vertical="top" wrapText="1"/>
    </xf>
    <xf numFmtId="3" fontId="53" fillId="16" borderId="52" xfId="6" applyNumberFormat="1" applyFont="1" applyFill="1" applyBorder="1" applyAlignment="1">
      <alignment horizontal="center" vertical="center" wrapText="1"/>
    </xf>
    <xf numFmtId="3" fontId="53" fillId="16" borderId="53" xfId="6" applyNumberFormat="1" applyFont="1" applyFill="1" applyBorder="1" applyAlignment="1">
      <alignment horizontal="center" vertical="center" wrapText="1"/>
    </xf>
    <xf numFmtId="0" fontId="53" fillId="6" borderId="66" xfId="0" applyFont="1" applyFill="1" applyBorder="1" applyAlignment="1">
      <alignment horizontal="center" vertical="center" wrapText="1"/>
    </xf>
    <xf numFmtId="0" fontId="53" fillId="6" borderId="0" xfId="0" applyFont="1" applyFill="1" applyBorder="1" applyAlignment="1">
      <alignment horizontal="center" vertical="center" wrapText="1"/>
    </xf>
    <xf numFmtId="3" fontId="55" fillId="0" borderId="52" xfId="0" applyNumberFormat="1" applyFont="1" applyFill="1" applyBorder="1" applyAlignment="1">
      <alignment horizontal="center" vertical="center" wrapText="1"/>
    </xf>
    <xf numFmtId="3" fontId="55" fillId="0" borderId="44" xfId="0" applyNumberFormat="1" applyFont="1" applyFill="1" applyBorder="1" applyAlignment="1">
      <alignment horizontal="center" vertical="center" wrapText="1"/>
    </xf>
    <xf numFmtId="9" fontId="56" fillId="0" borderId="52" xfId="2" applyFont="1" applyFill="1" applyBorder="1" applyAlignment="1">
      <alignment horizontal="center" vertical="center" wrapText="1"/>
    </xf>
    <xf numFmtId="9" fontId="56" fillId="0" borderId="53" xfId="2" applyFont="1" applyFill="1" applyBorder="1" applyAlignment="1">
      <alignment horizontal="center" vertical="center" wrapText="1"/>
    </xf>
    <xf numFmtId="9" fontId="56" fillId="0" borderId="44" xfId="2" applyFont="1" applyFill="1" applyBorder="1" applyAlignment="1">
      <alignment horizontal="center" vertical="center" wrapText="1"/>
    </xf>
    <xf numFmtId="43" fontId="53" fillId="16" borderId="52" xfId="1" applyNumberFormat="1" applyFont="1" applyFill="1" applyBorder="1" applyAlignment="1">
      <alignment horizontal="center" vertical="center" wrapText="1"/>
    </xf>
    <xf numFmtId="43" fontId="53" fillId="16" borderId="53" xfId="1" applyNumberFormat="1" applyFont="1" applyFill="1" applyBorder="1" applyAlignment="1">
      <alignment horizontal="center" vertical="center" wrapText="1"/>
    </xf>
    <xf numFmtId="0" fontId="54" fillId="42" borderId="47" xfId="0" applyFont="1" applyFill="1" applyBorder="1" applyAlignment="1">
      <alignment horizontal="center" vertical="center" wrapText="1"/>
    </xf>
    <xf numFmtId="0" fontId="54" fillId="42" borderId="76" xfId="0" applyFont="1" applyFill="1" applyBorder="1" applyAlignment="1">
      <alignment horizontal="center" vertical="center" wrapText="1"/>
    </xf>
    <xf numFmtId="0" fontId="55" fillId="0" borderId="52" xfId="0" applyFont="1" applyFill="1" applyBorder="1" applyAlignment="1">
      <alignment horizontal="left" vertical="center" wrapText="1"/>
    </xf>
    <xf numFmtId="0" fontId="55" fillId="0" borderId="53" xfId="0" applyFont="1" applyFill="1" applyBorder="1" applyAlignment="1">
      <alignment horizontal="left" vertical="center" wrapText="1"/>
    </xf>
    <xf numFmtId="0" fontId="55" fillId="0" borderId="44" xfId="0" applyFont="1" applyFill="1" applyBorder="1" applyAlignment="1">
      <alignment horizontal="left" vertical="center" wrapText="1"/>
    </xf>
    <xf numFmtId="0" fontId="54" fillId="0" borderId="52" xfId="0" applyFont="1" applyFill="1" applyBorder="1" applyAlignment="1">
      <alignment horizontal="center" vertical="center" wrapText="1"/>
    </xf>
    <xf numFmtId="0" fontId="54" fillId="0" borderId="44" xfId="0" applyFont="1" applyFill="1" applyBorder="1" applyAlignment="1">
      <alignment horizontal="center" vertical="center" wrapText="1"/>
    </xf>
    <xf numFmtId="3" fontId="54" fillId="0" borderId="52" xfId="0" applyNumberFormat="1" applyFont="1" applyFill="1" applyBorder="1" applyAlignment="1">
      <alignment horizontal="center" vertical="center" wrapText="1"/>
    </xf>
    <xf numFmtId="3" fontId="54" fillId="0" borderId="53" xfId="0" applyNumberFormat="1" applyFont="1" applyFill="1" applyBorder="1" applyAlignment="1">
      <alignment horizontal="center" vertical="center" wrapText="1"/>
    </xf>
    <xf numFmtId="3" fontId="54" fillId="0" borderId="44" xfId="0" applyNumberFormat="1" applyFont="1" applyFill="1" applyBorder="1" applyAlignment="1">
      <alignment horizontal="center" vertical="center" wrapText="1"/>
    </xf>
    <xf numFmtId="0" fontId="97" fillId="15" borderId="41" xfId="0" applyFont="1" applyFill="1" applyBorder="1" applyAlignment="1">
      <alignment horizontal="center" vertical="center" wrapText="1"/>
    </xf>
    <xf numFmtId="0" fontId="73" fillId="0" borderId="60" xfId="0" applyFont="1" applyFill="1" applyBorder="1" applyAlignment="1">
      <alignment horizontal="center" vertical="center" wrapText="1"/>
    </xf>
    <xf numFmtId="0" fontId="73" fillId="0" borderId="47" xfId="0" applyFont="1" applyFill="1" applyBorder="1" applyAlignment="1">
      <alignment horizontal="center" vertical="center" wrapText="1"/>
    </xf>
    <xf numFmtId="0" fontId="73" fillId="0" borderId="76" xfId="0" applyFont="1" applyFill="1" applyBorder="1" applyAlignment="1">
      <alignment horizontal="center" vertical="center" wrapText="1"/>
    </xf>
    <xf numFmtId="0" fontId="73" fillId="0" borderId="41" xfId="0" applyFont="1" applyFill="1" applyBorder="1" applyAlignment="1">
      <alignment horizontal="center" vertical="center" wrapText="1"/>
    </xf>
    <xf numFmtId="0" fontId="97" fillId="15" borderId="49" xfId="0" applyFont="1" applyFill="1" applyBorder="1" applyAlignment="1">
      <alignment horizontal="center" vertical="center" wrapText="1"/>
    </xf>
    <xf numFmtId="0" fontId="97" fillId="15" borderId="75" xfId="0" applyFont="1" applyFill="1" applyBorder="1" applyAlignment="1">
      <alignment horizontal="center" vertical="center" wrapText="1"/>
    </xf>
    <xf numFmtId="0" fontId="54" fillId="0" borderId="52" xfId="0" applyFont="1" applyFill="1" applyBorder="1" applyAlignment="1">
      <alignment vertical="center" wrapText="1"/>
    </xf>
    <xf numFmtId="0" fontId="54" fillId="0" borderId="44" xfId="0" applyFont="1" applyFill="1" applyBorder="1" applyAlignment="1">
      <alignment vertical="center" wrapText="1"/>
    </xf>
    <xf numFmtId="0" fontId="55" fillId="0" borderId="52" xfId="0" applyFont="1" applyFill="1" applyBorder="1" applyAlignment="1">
      <alignment vertical="center" wrapText="1"/>
    </xf>
    <xf numFmtId="0" fontId="55" fillId="0" borderId="44" xfId="0" applyFont="1" applyFill="1" applyBorder="1" applyAlignment="1">
      <alignment vertical="center" wrapText="1"/>
    </xf>
    <xf numFmtId="0" fontId="76" fillId="0" borderId="52" xfId="0" applyFont="1" applyFill="1" applyBorder="1" applyAlignment="1">
      <alignment horizontal="left" vertical="center" wrapText="1"/>
    </xf>
    <xf numFmtId="0" fontId="76" fillId="0" borderId="53" xfId="0" applyFont="1" applyFill="1" applyBorder="1" applyAlignment="1">
      <alignment horizontal="left" vertical="center" wrapText="1"/>
    </xf>
    <xf numFmtId="0" fontId="76" fillId="0" borderId="44" xfId="0" applyFont="1" applyFill="1" applyBorder="1" applyAlignment="1">
      <alignment horizontal="left" vertical="center" wrapText="1"/>
    </xf>
    <xf numFmtId="173" fontId="53" fillId="0" borderId="52" xfId="1" applyNumberFormat="1" applyFont="1" applyFill="1" applyBorder="1" applyAlignment="1">
      <alignment horizontal="center" vertical="center" wrapText="1"/>
    </xf>
    <xf numFmtId="173" fontId="53" fillId="0" borderId="53" xfId="1" applyNumberFormat="1" applyFont="1" applyFill="1" applyBorder="1" applyAlignment="1">
      <alignment horizontal="center" vertical="center" wrapText="1"/>
    </xf>
    <xf numFmtId="0" fontId="54" fillId="0" borderId="52" xfId="0" applyFont="1" applyFill="1" applyBorder="1" applyAlignment="1">
      <alignment horizontal="left" vertical="center" wrapText="1"/>
    </xf>
    <xf numFmtId="0" fontId="54" fillId="0" borderId="44" xfId="0" applyFont="1" applyFill="1" applyBorder="1" applyAlignment="1">
      <alignment horizontal="left" vertical="center" wrapText="1"/>
    </xf>
    <xf numFmtId="0" fontId="55" fillId="0" borderId="52" xfId="0" applyFont="1" applyFill="1" applyBorder="1" applyAlignment="1">
      <alignment horizontal="center" vertical="center" wrapText="1"/>
    </xf>
    <xf numFmtId="0" fontId="55" fillId="0" borderId="53" xfId="0" applyFont="1" applyFill="1" applyBorder="1" applyAlignment="1">
      <alignment horizontal="center" vertical="center" wrapText="1"/>
    </xf>
    <xf numFmtId="0" fontId="55" fillId="0" borderId="44" xfId="0" applyFont="1" applyFill="1" applyBorder="1" applyAlignment="1">
      <alignment horizontal="center" vertical="center" wrapText="1"/>
    </xf>
    <xf numFmtId="0" fontId="55" fillId="0" borderId="52" xfId="0" applyNumberFormat="1" applyFont="1" applyFill="1" applyBorder="1" applyAlignment="1">
      <alignment horizontal="center" vertical="center" wrapText="1"/>
    </xf>
    <xf numFmtId="0" fontId="55" fillId="0" borderId="53" xfId="0" applyNumberFormat="1" applyFont="1" applyFill="1" applyBorder="1" applyAlignment="1">
      <alignment horizontal="center" vertical="center" wrapText="1"/>
    </xf>
    <xf numFmtId="0" fontId="55" fillId="0" borderId="44" xfId="0" applyNumberFormat="1" applyFont="1" applyFill="1" applyBorder="1" applyAlignment="1">
      <alignment horizontal="center" vertical="center" wrapText="1"/>
    </xf>
    <xf numFmtId="0" fontId="55" fillId="0" borderId="41" xfId="0" applyNumberFormat="1" applyFont="1" applyFill="1" applyBorder="1" applyAlignment="1">
      <alignment horizontal="center" vertical="center" wrapText="1"/>
    </xf>
    <xf numFmtId="0" fontId="55" fillId="0" borderId="52" xfId="0" applyNumberFormat="1" applyFont="1" applyFill="1" applyBorder="1" applyAlignment="1">
      <alignment horizontal="left" vertical="center" wrapText="1"/>
    </xf>
    <xf numFmtId="0" fontId="55" fillId="0" borderId="44" xfId="0" applyNumberFormat="1" applyFont="1" applyFill="1" applyBorder="1" applyAlignment="1">
      <alignment horizontal="left" vertical="center" wrapText="1"/>
    </xf>
    <xf numFmtId="0" fontId="55" fillId="0" borderId="52" xfId="0" applyNumberFormat="1" applyFont="1" applyFill="1" applyBorder="1" applyAlignment="1">
      <alignment vertical="center" wrapText="1"/>
    </xf>
    <xf numFmtId="0" fontId="55" fillId="0" borderId="44" xfId="0" applyNumberFormat="1" applyFont="1" applyFill="1" applyBorder="1" applyAlignment="1">
      <alignment vertical="center" wrapText="1"/>
    </xf>
    <xf numFmtId="177" fontId="111" fillId="0" borderId="52" xfId="0" applyNumberFormat="1" applyFont="1" applyFill="1" applyBorder="1" applyAlignment="1">
      <alignment horizontal="center" vertical="center" wrapText="1"/>
    </xf>
    <xf numFmtId="177" fontId="111" fillId="0" borderId="53" xfId="0" applyNumberFormat="1" applyFont="1" applyFill="1" applyBorder="1" applyAlignment="1">
      <alignment horizontal="center" vertical="center" wrapText="1"/>
    </xf>
    <xf numFmtId="177" fontId="111" fillId="0" borderId="44" xfId="0" applyNumberFormat="1" applyFont="1" applyFill="1" applyBorder="1" applyAlignment="1">
      <alignment horizontal="center" vertical="center" wrapText="1"/>
    </xf>
    <xf numFmtId="0" fontId="54" fillId="16" borderId="52" xfId="0" applyFont="1" applyFill="1" applyBorder="1" applyAlignment="1">
      <alignment horizontal="left" vertical="center" wrapText="1"/>
    </xf>
    <xf numFmtId="0" fontId="54" fillId="16" borderId="44" xfId="0" applyFont="1" applyFill="1" applyBorder="1" applyAlignment="1">
      <alignment horizontal="left" vertical="center" wrapText="1"/>
    </xf>
    <xf numFmtId="0" fontId="74" fillId="0" borderId="52" xfId="0" applyFont="1" applyFill="1" applyBorder="1" applyAlignment="1">
      <alignment horizontal="center" vertical="center" wrapText="1"/>
    </xf>
    <xf numFmtId="0" fontId="74" fillId="0" borderId="53" xfId="0" applyFont="1" applyFill="1" applyBorder="1" applyAlignment="1">
      <alignment horizontal="center" vertical="center" wrapText="1"/>
    </xf>
    <xf numFmtId="0" fontId="74" fillId="0" borderId="44" xfId="0" applyFont="1" applyFill="1" applyBorder="1" applyAlignment="1">
      <alignment horizontal="center" vertical="center" wrapText="1"/>
    </xf>
    <xf numFmtId="0" fontId="54" fillId="0" borderId="53" xfId="0" applyFont="1" applyFill="1" applyBorder="1" applyAlignment="1">
      <alignment horizontal="center" vertical="center" wrapText="1"/>
    </xf>
    <xf numFmtId="10" fontId="53" fillId="0" borderId="44" xfId="2" applyNumberFormat="1" applyFont="1" applyFill="1" applyBorder="1" applyAlignment="1">
      <alignment horizontal="center" vertical="center" wrapText="1"/>
    </xf>
    <xf numFmtId="0" fontId="73" fillId="0" borderId="59" xfId="0" applyNumberFormat="1" applyFont="1" applyFill="1" applyBorder="1" applyAlignment="1">
      <alignment horizontal="center" vertical="center" wrapText="1"/>
    </xf>
    <xf numFmtId="0" fontId="73" fillId="0" borderId="46" xfId="0" applyNumberFormat="1" applyFont="1" applyFill="1" applyBorder="1" applyAlignment="1">
      <alignment horizontal="center" vertical="center" wrapText="1"/>
    </xf>
    <xf numFmtId="0" fontId="73" fillId="0" borderId="40" xfId="0" applyNumberFormat="1" applyFont="1" applyFill="1" applyBorder="1" applyAlignment="1">
      <alignment horizontal="center" vertical="center" wrapText="1"/>
    </xf>
    <xf numFmtId="3" fontId="53" fillId="0" borderId="44" xfId="1" applyNumberFormat="1" applyFont="1" applyFill="1" applyBorder="1" applyAlignment="1">
      <alignment horizontal="center" vertical="center" wrapText="1"/>
    </xf>
    <xf numFmtId="3" fontId="73" fillId="0" borderId="53" xfId="0" applyNumberFormat="1" applyFont="1" applyFill="1" applyBorder="1" applyAlignment="1">
      <alignment horizontal="center" vertical="center" wrapText="1"/>
    </xf>
    <xf numFmtId="3" fontId="73" fillId="0" borderId="44" xfId="0" applyNumberFormat="1" applyFont="1" applyFill="1" applyBorder="1" applyAlignment="1">
      <alignment horizontal="center" vertical="center" wrapText="1"/>
    </xf>
    <xf numFmtId="3" fontId="73" fillId="0" borderId="52" xfId="0" applyNumberFormat="1" applyFont="1" applyFill="1" applyBorder="1" applyAlignment="1">
      <alignment horizontal="center" vertical="center" wrapText="1"/>
    </xf>
    <xf numFmtId="43" fontId="54" fillId="16" borderId="52" xfId="0" applyNumberFormat="1" applyFont="1" applyFill="1" applyBorder="1" applyAlignment="1">
      <alignment horizontal="center" vertical="center" wrapText="1"/>
    </xf>
    <xf numFmtId="43" fontId="54" fillId="16" borderId="53" xfId="0" applyNumberFormat="1" applyFont="1" applyFill="1" applyBorder="1" applyAlignment="1">
      <alignment horizontal="center" vertical="center" wrapText="1"/>
    </xf>
    <xf numFmtId="0" fontId="109" fillId="44" borderId="16" xfId="0" applyFont="1" applyFill="1" applyBorder="1" applyAlignment="1" applyProtection="1">
      <alignment horizontal="center" vertical="center" wrapText="1"/>
      <protection locked="0"/>
    </xf>
    <xf numFmtId="0" fontId="109" fillId="44" borderId="23" xfId="0" applyFont="1" applyFill="1" applyBorder="1" applyAlignment="1" applyProtection="1">
      <alignment horizontal="center" vertical="center" wrapText="1"/>
      <protection locked="0"/>
    </xf>
    <xf numFmtId="0" fontId="109" fillId="44" borderId="38" xfId="0" applyFont="1" applyFill="1" applyBorder="1" applyAlignment="1" applyProtection="1">
      <alignment horizontal="center" vertical="center" wrapText="1"/>
      <protection locked="0"/>
    </xf>
    <xf numFmtId="0" fontId="109" fillId="44" borderId="52" xfId="0" applyFont="1" applyFill="1" applyBorder="1" applyAlignment="1" applyProtection="1">
      <alignment horizontal="center" vertical="center" wrapText="1"/>
      <protection locked="0"/>
    </xf>
    <xf numFmtId="0" fontId="109" fillId="44" borderId="54" xfId="0" applyFont="1" applyFill="1" applyBorder="1" applyAlignment="1" applyProtection="1">
      <alignment horizontal="center" vertical="center" wrapText="1"/>
      <protection locked="0"/>
    </xf>
    <xf numFmtId="0" fontId="109" fillId="44" borderId="55" xfId="0" applyFont="1" applyFill="1" applyBorder="1" applyAlignment="1" applyProtection="1">
      <alignment horizontal="center" vertical="center" wrapText="1"/>
      <protection locked="0"/>
    </xf>
    <xf numFmtId="3" fontId="55" fillId="0" borderId="53" xfId="0" applyNumberFormat="1" applyFont="1" applyFill="1" applyBorder="1" applyAlignment="1">
      <alignment horizontal="center" vertical="center" wrapText="1"/>
    </xf>
    <xf numFmtId="3" fontId="54" fillId="0" borderId="52" xfId="0" applyNumberFormat="1" applyFont="1" applyFill="1" applyBorder="1" applyAlignment="1">
      <alignment vertical="center" wrapText="1"/>
    </xf>
    <xf numFmtId="3" fontId="54" fillId="0" borderId="53" xfId="0" applyNumberFormat="1" applyFont="1" applyFill="1" applyBorder="1" applyAlignment="1">
      <alignment vertical="center" wrapText="1"/>
    </xf>
    <xf numFmtId="3" fontId="54" fillId="0" borderId="44" xfId="0" applyNumberFormat="1" applyFont="1" applyFill="1" applyBorder="1" applyAlignment="1">
      <alignment vertical="center" wrapText="1"/>
    </xf>
    <xf numFmtId="3" fontId="53" fillId="0" borderId="52" xfId="0" applyNumberFormat="1" applyFont="1" applyFill="1" applyBorder="1" applyAlignment="1">
      <alignment horizontal="center" vertical="center" wrapText="1"/>
    </xf>
    <xf numFmtId="3" fontId="53" fillId="0" borderId="53" xfId="0" applyNumberFormat="1" applyFont="1" applyFill="1" applyBorder="1" applyAlignment="1">
      <alignment horizontal="center" vertical="center" wrapText="1"/>
    </xf>
    <xf numFmtId="3" fontId="53" fillId="0" borderId="44" xfId="0" applyNumberFormat="1" applyFont="1" applyFill="1" applyBorder="1" applyAlignment="1">
      <alignment horizontal="center" vertical="center" wrapText="1"/>
    </xf>
    <xf numFmtId="0" fontId="55" fillId="0" borderId="61" xfId="0" applyFont="1" applyFill="1" applyBorder="1" applyAlignment="1">
      <alignment horizontal="center" vertical="center" wrapText="1"/>
    </xf>
    <xf numFmtId="0" fontId="55" fillId="0" borderId="60" xfId="0" applyFont="1" applyFill="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21" fillId="0" borderId="10" xfId="0" applyFont="1" applyBorder="1" applyAlignment="1">
      <alignment horizontal="center" wrapText="1"/>
    </xf>
    <xf numFmtId="0" fontId="21" fillId="0" borderId="9" xfId="0" applyFont="1" applyBorder="1" applyAlignment="1">
      <alignment horizontal="center" wrapText="1"/>
    </xf>
    <xf numFmtId="0" fontId="21" fillId="0" borderId="11" xfId="0" applyFont="1" applyBorder="1" applyAlignment="1">
      <alignment horizontal="center" wrapText="1"/>
    </xf>
    <xf numFmtId="168" fontId="4" fillId="15" borderId="30" xfId="1" applyNumberFormat="1" applyFont="1" applyFill="1" applyBorder="1" applyAlignment="1" applyProtection="1">
      <alignment horizontal="center" vertical="center" wrapText="1"/>
    </xf>
    <xf numFmtId="168" fontId="4" fillId="15" borderId="34" xfId="1" applyNumberFormat="1" applyFont="1" applyFill="1" applyBorder="1" applyAlignment="1" applyProtection="1">
      <alignment horizontal="center" vertical="center" wrapText="1"/>
    </xf>
    <xf numFmtId="168" fontId="4" fillId="2" borderId="30" xfId="1" applyNumberFormat="1" applyFont="1" applyFill="1" applyBorder="1" applyAlignment="1" applyProtection="1">
      <alignment horizontal="center" vertical="center" wrapText="1"/>
    </xf>
    <xf numFmtId="168" fontId="4" fillId="2" borderId="27" xfId="1" applyNumberFormat="1" applyFont="1" applyFill="1" applyBorder="1" applyAlignment="1" applyProtection="1">
      <alignment horizontal="center" vertical="center" wrapText="1"/>
    </xf>
    <xf numFmtId="168" fontId="4" fillId="2" borderId="34" xfId="1" applyNumberFormat="1" applyFont="1" applyFill="1" applyBorder="1" applyAlignment="1" applyProtection="1">
      <alignment horizontal="center" vertical="center" wrapText="1"/>
    </xf>
    <xf numFmtId="168" fontId="4" fillId="13" borderId="30" xfId="1" applyNumberFormat="1" applyFont="1" applyFill="1" applyBorder="1" applyAlignment="1" applyProtection="1">
      <alignment horizontal="center" vertical="center" wrapText="1"/>
    </xf>
    <xf numFmtId="168" fontId="4" fillId="13" borderId="34" xfId="1" applyNumberFormat="1" applyFont="1" applyFill="1" applyBorder="1" applyAlignment="1" applyProtection="1">
      <alignment horizontal="center" vertical="center" wrapText="1"/>
    </xf>
    <xf numFmtId="168" fontId="3" fillId="0" borderId="23" xfId="1" applyNumberFormat="1" applyFont="1" applyFill="1" applyBorder="1" applyAlignment="1" applyProtection="1">
      <alignment horizontal="center" vertical="center" wrapText="1"/>
      <protection locked="0"/>
    </xf>
    <xf numFmtId="168" fontId="3" fillId="0" borderId="20" xfId="1" applyNumberFormat="1" applyFont="1" applyFill="1" applyBorder="1" applyAlignment="1" applyProtection="1">
      <alignment horizontal="center" vertical="center" wrapText="1"/>
      <protection locked="0"/>
    </xf>
    <xf numFmtId="168" fontId="3" fillId="0" borderId="22" xfId="1" applyNumberFormat="1" applyFont="1" applyFill="1" applyBorder="1" applyAlignment="1" applyProtection="1">
      <alignment horizontal="center" vertical="center" wrapText="1"/>
      <protection locked="0"/>
    </xf>
    <xf numFmtId="9" fontId="3" fillId="0" borderId="29" xfId="2" applyFont="1" applyFill="1" applyBorder="1" applyAlignment="1" applyProtection="1">
      <alignment horizontal="center" vertical="center" wrapText="1"/>
      <protection locked="0"/>
    </xf>
    <xf numFmtId="9" fontId="3" fillId="0" borderId="27" xfId="2" applyFont="1" applyFill="1" applyBorder="1" applyAlignment="1" applyProtection="1">
      <alignment horizontal="center" vertical="center" wrapText="1"/>
      <protection locked="0"/>
    </xf>
    <xf numFmtId="9" fontId="3" fillId="0" borderId="28" xfId="2" applyFont="1" applyFill="1" applyBorder="1" applyAlignment="1" applyProtection="1">
      <alignment horizontal="center" vertical="center" wrapText="1"/>
      <protection locked="0"/>
    </xf>
    <xf numFmtId="9" fontId="6" fillId="0" borderId="39" xfId="2" applyFont="1" applyFill="1" applyBorder="1" applyAlignment="1" applyProtection="1">
      <alignment horizontal="center" vertical="center" wrapText="1"/>
      <protection locked="0"/>
    </xf>
    <xf numFmtId="9" fontId="6" fillId="0" borderId="5" xfId="2" applyFont="1" applyFill="1" applyBorder="1" applyAlignment="1" applyProtection="1">
      <alignment horizontal="center" vertical="center" wrapText="1"/>
      <protection locked="0"/>
    </xf>
    <xf numFmtId="9" fontId="6" fillId="0" borderId="7" xfId="2" applyFont="1" applyFill="1" applyBorder="1" applyAlignment="1" applyProtection="1">
      <alignment horizontal="center" vertical="center" wrapText="1"/>
      <protection locked="0"/>
    </xf>
    <xf numFmtId="9" fontId="6" fillId="0" borderId="29" xfId="2" applyFont="1" applyFill="1" applyBorder="1" applyAlignment="1" applyProtection="1">
      <alignment horizontal="center" vertical="center" wrapText="1"/>
      <protection locked="0"/>
    </xf>
    <xf numFmtId="9" fontId="6" fillId="0" borderId="27" xfId="2" applyFont="1" applyFill="1" applyBorder="1" applyAlignment="1" applyProtection="1">
      <alignment horizontal="center" vertical="center" wrapText="1"/>
      <protection locked="0"/>
    </xf>
    <xf numFmtId="0" fontId="0" fillId="0" borderId="27" xfId="0" applyBorder="1" applyAlignment="1"/>
    <xf numFmtId="168" fontId="6" fillId="0" borderId="5" xfId="1" applyNumberFormat="1" applyFont="1" applyFill="1" applyBorder="1" applyAlignment="1" applyProtection="1">
      <alignment horizontal="center" vertical="center" wrapText="1"/>
      <protection locked="0"/>
    </xf>
    <xf numFmtId="168" fontId="6" fillId="0" borderId="21" xfId="1" applyNumberFormat="1" applyFont="1" applyFill="1" applyBorder="1" applyAlignment="1" applyProtection="1">
      <alignment horizontal="center" vertical="center" wrapText="1"/>
      <protection locked="0"/>
    </xf>
    <xf numFmtId="9" fontId="6" fillId="0" borderId="28" xfId="2" applyFont="1" applyFill="1" applyBorder="1" applyAlignment="1" applyProtection="1">
      <alignment horizontal="center" vertical="center" wrapText="1"/>
      <protection locked="0"/>
    </xf>
    <xf numFmtId="168" fontId="3" fillId="0" borderId="31" xfId="1" applyNumberFormat="1" applyFont="1" applyFill="1" applyBorder="1" applyAlignment="1" applyProtection="1">
      <alignment horizontal="center" vertical="center" wrapText="1"/>
      <protection locked="0"/>
    </xf>
    <xf numFmtId="9" fontId="3" fillId="0" borderId="34" xfId="2" applyFont="1" applyFill="1" applyBorder="1" applyAlignment="1" applyProtection="1">
      <alignment horizontal="center" vertical="center" wrapText="1"/>
      <protection locked="0"/>
    </xf>
    <xf numFmtId="168" fontId="6" fillId="0" borderId="39" xfId="1" applyNumberFormat="1" applyFont="1" applyFill="1" applyBorder="1" applyAlignment="1" applyProtection="1">
      <alignment horizontal="center" vertical="center" wrapText="1"/>
      <protection locked="0"/>
    </xf>
    <xf numFmtId="168" fontId="4" fillId="2" borderId="3" xfId="1" applyNumberFormat="1" applyFont="1" applyFill="1" applyBorder="1" applyAlignment="1" applyProtection="1">
      <alignment horizontal="center" vertical="center" wrapText="1"/>
    </xf>
    <xf numFmtId="168" fontId="4" fillId="2" borderId="1" xfId="1" applyNumberFormat="1" applyFont="1" applyFill="1" applyBorder="1" applyAlignment="1" applyProtection="1">
      <alignment horizontal="center" vertical="center" wrapText="1"/>
    </xf>
    <xf numFmtId="168" fontId="22" fillId="2" borderId="10" xfId="1" applyNumberFormat="1" applyFont="1" applyFill="1" applyBorder="1" applyAlignment="1" applyProtection="1">
      <alignment horizontal="center" vertical="center" wrapText="1"/>
    </xf>
    <xf numFmtId="168" fontId="22" fillId="2" borderId="9" xfId="1" applyNumberFormat="1" applyFont="1" applyFill="1" applyBorder="1" applyAlignment="1" applyProtection="1">
      <alignment horizontal="center" vertical="center" wrapText="1"/>
    </xf>
    <xf numFmtId="168" fontId="22" fillId="2" borderId="11" xfId="1" applyNumberFormat="1" applyFont="1" applyFill="1" applyBorder="1" applyAlignment="1" applyProtection="1">
      <alignment horizontal="center" vertical="center" wrapText="1"/>
    </xf>
    <xf numFmtId="168" fontId="4" fillId="2" borderId="15" xfId="1" applyNumberFormat="1" applyFont="1" applyFill="1" applyBorder="1" applyAlignment="1" applyProtection="1">
      <alignment horizontal="center" vertical="center" wrapText="1"/>
    </xf>
    <xf numFmtId="168" fontId="4" fillId="2" borderId="18" xfId="1" applyNumberFormat="1" applyFont="1" applyFill="1" applyBorder="1" applyAlignment="1" applyProtection="1">
      <alignment horizontal="center" vertical="center" wrapText="1"/>
    </xf>
    <xf numFmtId="168" fontId="4" fillId="2" borderId="37" xfId="1" applyNumberFormat="1" applyFont="1" applyFill="1" applyBorder="1" applyAlignment="1" applyProtection="1">
      <alignment horizontal="center" vertical="center" wrapText="1"/>
    </xf>
    <xf numFmtId="168" fontId="4" fillId="2" borderId="43" xfId="1" applyNumberFormat="1" applyFont="1" applyFill="1" applyBorder="1" applyAlignment="1" applyProtection="1">
      <alignment horizontal="center" vertical="center" wrapText="1"/>
    </xf>
    <xf numFmtId="0" fontId="57" fillId="0" borderId="21" xfId="0" applyFont="1" applyFill="1" applyBorder="1" applyAlignment="1">
      <alignment horizontal="center" vertical="top"/>
    </xf>
    <xf numFmtId="0" fontId="57" fillId="0" borderId="47" xfId="0" applyFont="1" applyFill="1" applyBorder="1" applyAlignment="1">
      <alignment horizontal="center" vertical="top"/>
    </xf>
    <xf numFmtId="0" fontId="57" fillId="0" borderId="74" xfId="0" applyFont="1" applyFill="1" applyBorder="1" applyAlignment="1">
      <alignment horizontal="center" vertical="top"/>
    </xf>
    <xf numFmtId="1" fontId="63" fillId="28" borderId="0" xfId="0" applyNumberFormat="1" applyFont="1" applyFill="1" applyBorder="1" applyAlignment="1" applyProtection="1">
      <alignment horizontal="left" vertical="center" wrapText="1"/>
    </xf>
    <xf numFmtId="0" fontId="8" fillId="42" borderId="1" xfId="0" applyFont="1" applyFill="1" applyBorder="1" applyAlignment="1">
      <alignment horizontal="center"/>
    </xf>
    <xf numFmtId="0" fontId="102" fillId="0" borderId="2" xfId="0" applyFont="1" applyFill="1" applyBorder="1" applyAlignment="1">
      <alignment horizontal="center" vertical="center"/>
    </xf>
    <xf numFmtId="0" fontId="102" fillId="0" borderId="3" xfId="0" applyFont="1" applyFill="1" applyBorder="1" applyAlignment="1">
      <alignment horizontal="center" vertical="center"/>
    </xf>
    <xf numFmtId="0" fontId="102" fillId="0" borderId="4" xfId="0" applyFont="1" applyFill="1" applyBorder="1" applyAlignment="1">
      <alignment horizontal="center" vertical="center"/>
    </xf>
    <xf numFmtId="0" fontId="102" fillId="0" borderId="5" xfId="0" applyFont="1" applyFill="1" applyBorder="1" applyAlignment="1">
      <alignment horizontal="left" vertical="top"/>
    </xf>
    <xf numFmtId="0" fontId="102" fillId="0" borderId="0" xfId="0" applyFont="1" applyFill="1" applyBorder="1" applyAlignment="1">
      <alignment horizontal="left" vertical="top"/>
    </xf>
    <xf numFmtId="0" fontId="102" fillId="0" borderId="6" xfId="0" applyFont="1" applyFill="1" applyBorder="1" applyAlignment="1">
      <alignment horizontal="left" vertical="top"/>
    </xf>
    <xf numFmtId="0" fontId="103" fillId="0" borderId="5" xfId="0" applyFont="1" applyFill="1" applyBorder="1" applyAlignment="1">
      <alignment horizontal="center" vertical="top"/>
    </xf>
    <xf numFmtId="0" fontId="103" fillId="0" borderId="0" xfId="0" applyFont="1" applyFill="1" applyBorder="1" applyAlignment="1">
      <alignment horizontal="center" vertical="top"/>
    </xf>
    <xf numFmtId="0" fontId="103" fillId="0" borderId="6" xfId="0" applyFont="1" applyFill="1" applyBorder="1" applyAlignment="1">
      <alignment horizontal="center" vertical="top"/>
    </xf>
    <xf numFmtId="0" fontId="100" fillId="0" borderId="0" xfId="5" applyFont="1" applyFill="1" applyBorder="1" applyAlignment="1" applyProtection="1">
      <alignment horizontal="left" vertical="center" wrapText="1"/>
    </xf>
    <xf numFmtId="0" fontId="1" fillId="41" borderId="0" xfId="5" applyFont="1" applyFill="1" applyBorder="1" applyAlignment="1">
      <alignment horizontal="center" vertical="center"/>
    </xf>
    <xf numFmtId="0" fontId="1" fillId="0" borderId="2" xfId="5" applyFont="1" applyFill="1" applyBorder="1" applyAlignment="1" applyProtection="1">
      <alignment horizontal="center" vertical="center"/>
    </xf>
    <xf numFmtId="0" fontId="1" fillId="0" borderId="3" xfId="5" applyFont="1" applyFill="1" applyBorder="1" applyAlignment="1" applyProtection="1">
      <alignment horizontal="center" vertical="center"/>
    </xf>
    <xf numFmtId="0" fontId="1" fillId="0" borderId="4" xfId="5" applyFont="1" applyFill="1" applyBorder="1" applyAlignment="1" applyProtection="1">
      <alignment horizontal="center" vertical="center"/>
    </xf>
    <xf numFmtId="0" fontId="1" fillId="0" borderId="5" xfId="5" applyFont="1" applyFill="1" applyBorder="1" applyAlignment="1" applyProtection="1">
      <alignment horizontal="center" vertical="center"/>
    </xf>
    <xf numFmtId="0" fontId="1" fillId="0" borderId="0" xfId="5" applyFont="1" applyFill="1" applyBorder="1" applyAlignment="1" applyProtection="1">
      <alignment horizontal="center" vertical="center"/>
    </xf>
    <xf numFmtId="0" fontId="1" fillId="0" borderId="6" xfId="5" applyFont="1" applyFill="1" applyBorder="1" applyAlignment="1" applyProtection="1">
      <alignment horizontal="center" vertical="center"/>
    </xf>
    <xf numFmtId="0" fontId="1" fillId="0" borderId="0" xfId="5" applyFont="1" applyFill="1" applyBorder="1" applyAlignment="1" applyProtection="1">
      <alignment horizontal="left" vertical="center"/>
    </xf>
    <xf numFmtId="0" fontId="1" fillId="0" borderId="1" xfId="5" applyFont="1" applyFill="1" applyBorder="1" applyAlignment="1" applyProtection="1">
      <alignment horizontal="left" vertical="center"/>
    </xf>
    <xf numFmtId="0" fontId="1" fillId="0" borderId="8" xfId="5" applyFont="1" applyFill="1" applyBorder="1" applyAlignment="1" applyProtection="1">
      <alignment horizontal="left" vertical="center"/>
    </xf>
    <xf numFmtId="0" fontId="35" fillId="0" borderId="5" xfId="5" applyFont="1" applyFill="1" applyBorder="1" applyAlignment="1" applyProtection="1">
      <alignment horizontal="center" vertical="center" wrapText="1"/>
    </xf>
    <xf numFmtId="0" fontId="1" fillId="0" borderId="16" xfId="5" applyFont="1" applyFill="1" applyBorder="1" applyAlignment="1" applyProtection="1">
      <alignment horizontal="center" vertical="center" wrapText="1"/>
    </xf>
    <xf numFmtId="0" fontId="1" fillId="0" borderId="38" xfId="5" applyFont="1" applyFill="1" applyBorder="1" applyAlignment="1" applyProtection="1">
      <alignment horizontal="center" vertical="center" wrapText="1"/>
    </xf>
    <xf numFmtId="0" fontId="1" fillId="0" borderId="54" xfId="5" applyFont="1" applyFill="1" applyBorder="1" applyAlignment="1" applyProtection="1">
      <alignment horizontal="center" vertical="center" wrapText="1"/>
    </xf>
    <xf numFmtId="0" fontId="83" fillId="29" borderId="80" xfId="0" applyFont="1" applyFill="1" applyBorder="1" applyAlignment="1">
      <alignment vertical="top" wrapText="1"/>
    </xf>
    <xf numFmtId="0" fontId="83" fillId="29" borderId="81" xfId="0" applyFont="1" applyFill="1" applyBorder="1" applyAlignment="1">
      <alignment vertical="top" wrapText="1"/>
    </xf>
    <xf numFmtId="0" fontId="94" fillId="35" borderId="67" xfId="0" applyFont="1" applyFill="1" applyBorder="1" applyAlignment="1">
      <alignment horizontal="center" vertical="center" wrapText="1" readingOrder="1"/>
    </xf>
    <xf numFmtId="0" fontId="94" fillId="35" borderId="68" xfId="0" applyFont="1" applyFill="1" applyBorder="1" applyAlignment="1">
      <alignment horizontal="center" vertical="center" wrapText="1" readingOrder="1"/>
    </xf>
    <xf numFmtId="0" fontId="39" fillId="38" borderId="67" xfId="0" applyFont="1" applyFill="1" applyBorder="1" applyAlignment="1">
      <alignment vertical="top" wrapText="1"/>
    </xf>
    <xf numFmtId="0" fontId="39" fillId="38" borderId="68" xfId="0" applyFont="1" applyFill="1" applyBorder="1" applyAlignment="1">
      <alignment vertical="top" wrapText="1"/>
    </xf>
    <xf numFmtId="0" fontId="82" fillId="29" borderId="78" xfId="0" applyFont="1" applyFill="1" applyBorder="1" applyAlignment="1">
      <alignment horizontal="left" vertical="center" wrapText="1" readingOrder="1"/>
    </xf>
    <xf numFmtId="0" fontId="82" fillId="29" borderId="79" xfId="0" applyFont="1" applyFill="1" applyBorder="1" applyAlignment="1">
      <alignment horizontal="left" vertical="center" wrapText="1" readingOrder="1"/>
    </xf>
    <xf numFmtId="0" fontId="82" fillId="29" borderId="85" xfId="0" applyFont="1" applyFill="1" applyBorder="1" applyAlignment="1">
      <alignment horizontal="left" vertical="center" wrapText="1" readingOrder="1"/>
    </xf>
    <xf numFmtId="0" fontId="82" fillId="29" borderId="86" xfId="0" applyFont="1" applyFill="1" applyBorder="1" applyAlignment="1">
      <alignment horizontal="left" vertical="center" wrapText="1" readingOrder="1"/>
    </xf>
    <xf numFmtId="0" fontId="1" fillId="0" borderId="0" xfId="0" applyFont="1" applyAlignment="1" applyProtection="1">
      <alignment horizontal="center"/>
    </xf>
    <xf numFmtId="0" fontId="46" fillId="0" borderId="67" xfId="0" applyFont="1" applyBorder="1" applyAlignment="1">
      <alignment horizontal="center" vertical="center" wrapText="1"/>
    </xf>
    <xf numFmtId="0" fontId="46" fillId="0" borderId="68" xfId="0" applyFont="1" applyBorder="1" applyAlignment="1">
      <alignment horizontal="center" vertical="center" wrapText="1"/>
    </xf>
    <xf numFmtId="0" fontId="49" fillId="0" borderId="72" xfId="0" applyFont="1" applyBorder="1" applyAlignment="1">
      <alignment horizontal="center" wrapText="1" readingOrder="1"/>
    </xf>
    <xf numFmtId="0" fontId="49" fillId="0" borderId="73" xfId="0" applyFont="1" applyBorder="1" applyAlignment="1">
      <alignment horizontal="center" wrapText="1" readingOrder="1"/>
    </xf>
    <xf numFmtId="0" fontId="44" fillId="0" borderId="41" xfId="0" applyFont="1" applyBorder="1" applyAlignment="1">
      <alignment horizontal="justify" vertical="top" wrapText="1"/>
    </xf>
    <xf numFmtId="0" fontId="44" fillId="0" borderId="41" xfId="0" applyFont="1" applyBorder="1" applyAlignment="1">
      <alignment horizontal="center" vertical="center" wrapText="1"/>
    </xf>
    <xf numFmtId="0" fontId="20" fillId="15" borderId="59" xfId="0" applyFont="1" applyFill="1" applyBorder="1" applyAlignment="1">
      <alignment wrapText="1"/>
    </xf>
    <xf numFmtId="0" fontId="20" fillId="15" borderId="46" xfId="0" applyFont="1" applyFill="1" applyBorder="1" applyAlignment="1">
      <alignment wrapText="1"/>
    </xf>
    <xf numFmtId="0" fontId="20" fillId="15" borderId="40" xfId="0" applyFont="1" applyFill="1" applyBorder="1" applyAlignment="1">
      <alignment wrapText="1"/>
    </xf>
    <xf numFmtId="0" fontId="20" fillId="15" borderId="59" xfId="0" applyFont="1" applyFill="1" applyBorder="1" applyAlignment="1">
      <alignment horizontal="center" wrapText="1"/>
    </xf>
    <xf numFmtId="0" fontId="20" fillId="15" borderId="46" xfId="0" applyFont="1" applyFill="1" applyBorder="1" applyAlignment="1">
      <alignment horizontal="center" wrapText="1"/>
    </xf>
    <xf numFmtId="0" fontId="20" fillId="15" borderId="40" xfId="0" applyFont="1" applyFill="1" applyBorder="1" applyAlignment="1">
      <alignment horizontal="center" wrapText="1"/>
    </xf>
    <xf numFmtId="0" fontId="44" fillId="0" borderId="52" xfId="0" applyFont="1" applyBorder="1" applyAlignment="1">
      <alignment horizontal="center" vertical="center" wrapText="1"/>
    </xf>
    <xf numFmtId="0" fontId="44" fillId="0" borderId="53" xfId="0" applyFont="1" applyBorder="1" applyAlignment="1">
      <alignment horizontal="center" vertical="center" wrapText="1"/>
    </xf>
    <xf numFmtId="0" fontId="44" fillId="0" borderId="44" xfId="0" applyFont="1" applyBorder="1" applyAlignment="1">
      <alignment horizontal="center" vertical="center" wrapText="1"/>
    </xf>
    <xf numFmtId="0" fontId="20" fillId="15" borderId="59" xfId="0" applyFont="1" applyFill="1" applyBorder="1" applyAlignment="1">
      <alignment vertical="top" wrapText="1"/>
    </xf>
    <xf numFmtId="0" fontId="20" fillId="15" borderId="46" xfId="0" applyFont="1" applyFill="1" applyBorder="1" applyAlignment="1">
      <alignment vertical="top" wrapText="1"/>
    </xf>
    <xf numFmtId="0" fontId="20" fillId="15" borderId="40" xfId="0" applyFont="1" applyFill="1" applyBorder="1" applyAlignment="1">
      <alignment vertical="top" wrapText="1"/>
    </xf>
    <xf numFmtId="0" fontId="20" fillId="0" borderId="59" xfId="0" applyFont="1" applyBorder="1" applyAlignment="1">
      <alignment wrapText="1"/>
    </xf>
    <xf numFmtId="0" fontId="20" fillId="0" borderId="46" xfId="0" applyFont="1" applyBorder="1" applyAlignment="1">
      <alignment wrapText="1"/>
    </xf>
    <xf numFmtId="0" fontId="20" fillId="0" borderId="40" xfId="0" applyFont="1" applyBorder="1" applyAlignment="1">
      <alignment wrapText="1"/>
    </xf>
    <xf numFmtId="0" fontId="44" fillId="0" borderId="41" xfId="0" applyFont="1" applyBorder="1" applyAlignment="1">
      <alignment horizontal="justify" vertical="center" wrapText="1"/>
    </xf>
    <xf numFmtId="0" fontId="44" fillId="0" borderId="41" xfId="0" applyFont="1" applyBorder="1" applyAlignment="1">
      <alignment horizontal="justify" wrapText="1"/>
    </xf>
    <xf numFmtId="166" fontId="45" fillId="0" borderId="41" xfId="6" applyFont="1" applyBorder="1" applyAlignment="1">
      <alignment horizontal="center" vertical="center" wrapText="1"/>
    </xf>
    <xf numFmtId="165" fontId="45" fillId="0" borderId="41" xfId="0" applyNumberFormat="1" applyFont="1" applyBorder="1" applyAlignment="1">
      <alignment horizontal="center" vertical="center" wrapText="1"/>
    </xf>
    <xf numFmtId="0" fontId="45" fillId="0" borderId="41" xfId="0" applyFont="1" applyBorder="1" applyAlignment="1">
      <alignment horizontal="center" vertical="center" wrapText="1"/>
    </xf>
    <xf numFmtId="164" fontId="45" fillId="0" borderId="41" xfId="0" applyNumberFormat="1" applyFont="1" applyBorder="1" applyAlignment="1">
      <alignment horizontal="center" vertical="center"/>
    </xf>
    <xf numFmtId="0" fontId="20" fillId="15" borderId="41" xfId="0" applyFont="1" applyFill="1" applyBorder="1" applyAlignment="1">
      <alignment wrapText="1"/>
    </xf>
    <xf numFmtId="0" fontId="44" fillId="0" borderId="41" xfId="0" applyFont="1" applyBorder="1" applyAlignment="1">
      <alignment horizontal="left" vertical="top" wrapText="1"/>
    </xf>
    <xf numFmtId="0" fontId="44" fillId="0" borderId="41" xfId="0" applyFont="1" applyBorder="1" applyAlignment="1">
      <alignment horizontal="left" vertical="center" wrapText="1"/>
    </xf>
    <xf numFmtId="0" fontId="20" fillId="15" borderId="41" xfId="0" applyFont="1" applyFill="1" applyBorder="1" applyAlignment="1">
      <alignment vertical="top" wrapText="1"/>
    </xf>
    <xf numFmtId="0" fontId="45" fillId="0" borderId="41" xfId="0" applyFont="1" applyBorder="1" applyAlignment="1">
      <alignment horizontal="center" vertical="center"/>
    </xf>
    <xf numFmtId="0" fontId="20" fillId="15" borderId="59" xfId="0" applyFont="1" applyFill="1" applyBorder="1" applyAlignment="1">
      <alignment horizontal="left" vertical="top" wrapText="1"/>
    </xf>
    <xf numFmtId="0" fontId="20" fillId="15" borderId="46" xfId="0" applyFont="1" applyFill="1" applyBorder="1" applyAlignment="1">
      <alignment horizontal="left" vertical="top" wrapText="1"/>
    </xf>
    <xf numFmtId="0" fontId="44" fillId="0" borderId="61" xfId="0" applyFont="1" applyBorder="1" applyAlignment="1">
      <alignment horizontal="center" vertical="center" wrapText="1"/>
    </xf>
    <xf numFmtId="0" fontId="44" fillId="0" borderId="66" xfId="0" applyFont="1" applyBorder="1" applyAlignment="1">
      <alignment horizontal="center" vertical="center" wrapText="1"/>
    </xf>
    <xf numFmtId="0" fontId="44" fillId="0" borderId="60" xfId="0" applyFont="1" applyBorder="1" applyAlignment="1">
      <alignment horizontal="center" vertical="center" wrapText="1"/>
    </xf>
    <xf numFmtId="0" fontId="44" fillId="0" borderId="52" xfId="0" applyFont="1" applyBorder="1" applyAlignment="1">
      <alignment horizontal="left" wrapText="1"/>
    </xf>
    <xf numFmtId="0" fontId="44" fillId="0" borderId="53" xfId="0" applyFont="1" applyBorder="1" applyAlignment="1">
      <alignment horizontal="left" wrapText="1"/>
    </xf>
    <xf numFmtId="0" fontId="44" fillId="0" borderId="44" xfId="0" applyFont="1" applyBorder="1" applyAlignment="1">
      <alignment horizontal="left" wrapText="1"/>
    </xf>
    <xf numFmtId="0" fontId="20" fillId="0" borderId="47" xfId="0" applyFont="1" applyBorder="1" applyAlignment="1">
      <alignment horizontal="center"/>
    </xf>
    <xf numFmtId="0" fontId="20" fillId="15" borderId="59" xfId="0" applyFont="1" applyFill="1" applyBorder="1" applyAlignment="1">
      <alignment horizontal="left" wrapText="1"/>
    </xf>
    <xf numFmtId="0" fontId="20" fillId="15" borderId="46" xfId="0" applyFont="1" applyFill="1" applyBorder="1" applyAlignment="1">
      <alignment horizontal="left" wrapText="1"/>
    </xf>
    <xf numFmtId="165" fontId="45" fillId="0" borderId="41" xfId="0" applyNumberFormat="1" applyFont="1" applyBorder="1" applyAlignment="1">
      <alignment horizontal="center" vertical="center"/>
    </xf>
    <xf numFmtId="0" fontId="9" fillId="5" borderId="10" xfId="0" applyFont="1" applyFill="1" applyBorder="1" applyAlignment="1">
      <alignment horizontal="left" wrapText="1"/>
    </xf>
    <xf numFmtId="0" fontId="9" fillId="5" borderId="9" xfId="0" applyFont="1" applyFill="1" applyBorder="1" applyAlignment="1">
      <alignment horizontal="left" wrapText="1"/>
    </xf>
    <xf numFmtId="0" fontId="9" fillId="5" borderId="11" xfId="0" applyFont="1" applyFill="1" applyBorder="1" applyAlignment="1">
      <alignment horizontal="left" wrapText="1"/>
    </xf>
    <xf numFmtId="0" fontId="9" fillId="5" borderId="10" xfId="0" applyFont="1" applyFill="1" applyBorder="1" applyAlignment="1">
      <alignment wrapText="1"/>
    </xf>
    <xf numFmtId="0" fontId="9" fillId="5" borderId="9" xfId="0" applyFont="1" applyFill="1" applyBorder="1" applyAlignment="1">
      <alignment wrapText="1"/>
    </xf>
    <xf numFmtId="0" fontId="9" fillId="5" borderId="11" xfId="0" applyFont="1" applyFill="1" applyBorder="1" applyAlignment="1">
      <alignment wrapText="1"/>
    </xf>
    <xf numFmtId="0" fontId="9" fillId="4" borderId="30" xfId="0" applyFont="1" applyFill="1" applyBorder="1" applyAlignment="1">
      <alignment horizontal="center" vertical="top" wrapText="1"/>
    </xf>
    <xf numFmtId="0" fontId="9" fillId="4" borderId="34" xfId="0" applyFont="1" applyFill="1" applyBorder="1" applyAlignment="1">
      <alignment horizontal="center" vertical="top" wrapText="1"/>
    </xf>
    <xf numFmtId="0" fontId="10" fillId="0" borderId="30" xfId="0" applyFont="1" applyBorder="1" applyAlignment="1">
      <alignment horizontal="center" wrapText="1"/>
    </xf>
    <xf numFmtId="0" fontId="10" fillId="0" borderId="34" xfId="0" applyFont="1" applyBorder="1" applyAlignment="1">
      <alignment horizontal="center" wrapText="1"/>
    </xf>
    <xf numFmtId="0" fontId="10" fillId="0" borderId="30" xfId="0" applyFont="1" applyBorder="1" applyAlignment="1">
      <alignment wrapText="1"/>
    </xf>
    <xf numFmtId="0" fontId="10" fillId="0" borderId="34" xfId="0" applyFont="1" applyBorder="1" applyAlignment="1">
      <alignment wrapText="1"/>
    </xf>
    <xf numFmtId="3" fontId="10" fillId="0" borderId="30" xfId="0" applyNumberFormat="1" applyFont="1" applyBorder="1" applyAlignment="1">
      <alignment horizontal="center" wrapText="1"/>
    </xf>
    <xf numFmtId="3" fontId="10" fillId="0" borderId="34" xfId="0" applyNumberFormat="1" applyFont="1" applyBorder="1" applyAlignment="1">
      <alignment horizontal="center" wrapText="1"/>
    </xf>
    <xf numFmtId="0" fontId="11" fillId="4" borderId="30" xfId="0" applyFont="1" applyFill="1" applyBorder="1" applyAlignment="1">
      <alignment horizontal="center" vertical="top" wrapText="1"/>
    </xf>
    <xf numFmtId="0" fontId="11" fillId="4" borderId="34" xfId="0" applyFont="1" applyFill="1" applyBorder="1" applyAlignment="1">
      <alignment horizontal="center" vertical="top" wrapText="1"/>
    </xf>
    <xf numFmtId="0" fontId="9" fillId="5" borderId="3" xfId="0" applyFont="1" applyFill="1" applyBorder="1" applyAlignment="1">
      <alignment wrapText="1"/>
    </xf>
    <xf numFmtId="0" fontId="9" fillId="5" borderId="4" xfId="0" applyFont="1" applyFill="1" applyBorder="1" applyAlignment="1">
      <alignment wrapText="1"/>
    </xf>
    <xf numFmtId="0" fontId="9" fillId="5" borderId="1" xfId="0" applyFont="1" applyFill="1" applyBorder="1" applyAlignment="1">
      <alignment wrapText="1"/>
    </xf>
    <xf numFmtId="0" fontId="9" fillId="5" borderId="8" xfId="0" applyFont="1" applyFill="1" applyBorder="1" applyAlignment="1">
      <alignment wrapText="1"/>
    </xf>
    <xf numFmtId="0" fontId="27" fillId="16" borderId="0" xfId="0" applyFont="1" applyFill="1" applyAlignment="1">
      <alignment horizontal="center"/>
    </xf>
    <xf numFmtId="0" fontId="8" fillId="16" borderId="16" xfId="0" applyFont="1" applyFill="1" applyBorder="1" applyAlignment="1">
      <alignment horizontal="center"/>
    </xf>
    <xf numFmtId="0" fontId="8" fillId="16" borderId="23" xfId="0" applyFont="1" applyFill="1" applyBorder="1" applyAlignment="1">
      <alignment horizontal="center"/>
    </xf>
    <xf numFmtId="0" fontId="8" fillId="20" borderId="38" xfId="0" applyFont="1" applyFill="1" applyBorder="1" applyAlignment="1">
      <alignment horizontal="center"/>
    </xf>
    <xf numFmtId="0" fontId="8" fillId="20" borderId="52" xfId="0" applyFont="1" applyFill="1" applyBorder="1" applyAlignment="1">
      <alignment horizontal="center"/>
    </xf>
    <xf numFmtId="0" fontId="8" fillId="21" borderId="38" xfId="0" applyFont="1" applyFill="1" applyBorder="1" applyAlignment="1">
      <alignment horizontal="center"/>
    </xf>
    <xf numFmtId="0" fontId="27" fillId="23" borderId="1" xfId="0" applyFont="1" applyFill="1" applyBorder="1" applyAlignment="1">
      <alignment horizontal="center"/>
    </xf>
    <xf numFmtId="173" fontId="27" fillId="24" borderId="1" xfId="1" applyNumberFormat="1" applyFont="1" applyFill="1" applyBorder="1" applyAlignment="1">
      <alignment horizontal="center"/>
    </xf>
    <xf numFmtId="0" fontId="8" fillId="22" borderId="12" xfId="0" applyFont="1" applyFill="1" applyBorder="1" applyAlignment="1">
      <alignment horizontal="center"/>
    </xf>
    <xf numFmtId="0" fontId="8" fillId="22" borderId="48" xfId="0" applyFont="1" applyFill="1" applyBorder="1" applyAlignment="1">
      <alignment horizontal="center"/>
    </xf>
    <xf numFmtId="0" fontId="8" fillId="13" borderId="0" xfId="0" applyFont="1" applyFill="1" applyAlignment="1">
      <alignment horizontal="center" vertical="center" wrapText="1"/>
    </xf>
    <xf numFmtId="0" fontId="8" fillId="0" borderId="16" xfId="0" applyFont="1" applyBorder="1" applyAlignment="1">
      <alignment horizontal="center" vertical="center" wrapText="1"/>
    </xf>
    <xf numFmtId="0" fontId="0" fillId="0" borderId="17" xfId="0" applyBorder="1"/>
    <xf numFmtId="0" fontId="0" fillId="0" borderId="19" xfId="0" applyBorder="1"/>
    <xf numFmtId="0" fontId="0" fillId="16" borderId="41" xfId="0" applyFill="1" applyBorder="1" applyAlignment="1">
      <alignment horizontal="left" vertical="center" wrapText="1"/>
    </xf>
    <xf numFmtId="0" fontId="0" fillId="0" borderId="41" xfId="0" applyBorder="1" applyAlignment="1">
      <alignment horizontal="right"/>
    </xf>
    <xf numFmtId="173" fontId="0" fillId="0" borderId="41" xfId="1" applyNumberFormat="1" applyFont="1" applyBorder="1" applyAlignment="1">
      <alignment horizontal="center"/>
    </xf>
    <xf numFmtId="2" fontId="0" fillId="0" borderId="42" xfId="0" applyNumberFormat="1" applyBorder="1" applyAlignment="1"/>
    <xf numFmtId="0" fontId="0" fillId="16" borderId="35" xfId="0" applyFill="1" applyBorder="1" applyAlignment="1">
      <alignment horizontal="left" vertical="center" wrapText="1"/>
    </xf>
    <xf numFmtId="0" fontId="0" fillId="0" borderId="35" xfId="0" applyBorder="1" applyAlignment="1">
      <alignment horizontal="right"/>
    </xf>
    <xf numFmtId="173" fontId="0" fillId="0" borderId="35" xfId="1" applyNumberFormat="1" applyFont="1" applyBorder="1" applyAlignment="1">
      <alignment horizontal="center"/>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19" xfId="0" applyFont="1" applyBorder="1" applyAlignment="1">
      <alignment vertical="center" wrapText="1"/>
    </xf>
    <xf numFmtId="3" fontId="0" fillId="0" borderId="50" xfId="0" applyNumberFormat="1" applyBorder="1" applyAlignment="1">
      <alignment horizontal="center"/>
    </xf>
    <xf numFmtId="0" fontId="0" fillId="0" borderId="53" xfId="0" applyBorder="1" applyAlignment="1">
      <alignment horizontal="center"/>
    </xf>
    <xf numFmtId="0" fontId="0" fillId="0" borderId="51" xfId="0" applyBorder="1" applyAlignment="1">
      <alignment horizontal="center"/>
    </xf>
    <xf numFmtId="2" fontId="0" fillId="0" borderId="50" xfId="0" applyNumberFormat="1" applyBorder="1" applyAlignment="1">
      <alignment horizontal="center"/>
    </xf>
    <xf numFmtId="2" fontId="0" fillId="0" borderId="53" xfId="0" applyNumberFormat="1" applyBorder="1" applyAlignment="1">
      <alignment horizontal="center"/>
    </xf>
    <xf numFmtId="2" fontId="0" fillId="0" borderId="51" xfId="0" applyNumberFormat="1" applyBorder="1" applyAlignment="1">
      <alignment horizontal="center"/>
    </xf>
    <xf numFmtId="173" fontId="0" fillId="0" borderId="50" xfId="1" applyNumberFormat="1" applyFont="1" applyBorder="1" applyAlignment="1">
      <alignment horizontal="center"/>
    </xf>
    <xf numFmtId="173" fontId="0" fillId="0" borderId="53" xfId="1" applyNumberFormat="1" applyFont="1" applyBorder="1" applyAlignment="1">
      <alignment horizontal="center"/>
    </xf>
    <xf numFmtId="173" fontId="0" fillId="0" borderId="51" xfId="1" applyNumberFormat="1" applyFont="1" applyBorder="1" applyAlignment="1">
      <alignment horizontal="center"/>
    </xf>
    <xf numFmtId="0" fontId="0" fillId="0" borderId="50" xfId="0" applyBorder="1" applyAlignment="1">
      <alignment horizontal="center"/>
    </xf>
    <xf numFmtId="0" fontId="8" fillId="21" borderId="62" xfId="0" applyFont="1" applyFill="1" applyBorder="1" applyAlignment="1">
      <alignment horizontal="center"/>
    </xf>
    <xf numFmtId="0" fontId="8" fillId="21" borderId="63" xfId="0" applyFont="1" applyFill="1" applyBorder="1" applyAlignment="1">
      <alignment horizontal="center"/>
    </xf>
    <xf numFmtId="0" fontId="8" fillId="21" borderId="64" xfId="0" applyFont="1" applyFill="1" applyBorder="1" applyAlignment="1">
      <alignment horizontal="center"/>
    </xf>
    <xf numFmtId="173" fontId="0" fillId="0" borderId="50" xfId="0" applyNumberFormat="1" applyBorder="1" applyAlignment="1">
      <alignment horizontal="center"/>
    </xf>
    <xf numFmtId="2" fontId="0" fillId="0" borderId="36" xfId="0" applyNumberFormat="1" applyBorder="1" applyAlignment="1"/>
    <xf numFmtId="0" fontId="29" fillId="16" borderId="2" xfId="0" applyFont="1" applyFill="1" applyBorder="1" applyAlignment="1">
      <alignment horizontal="center"/>
    </xf>
    <xf numFmtId="0" fontId="29" fillId="16" borderId="3" xfId="0" applyFont="1" applyFill="1" applyBorder="1" applyAlignment="1">
      <alignment horizontal="center"/>
    </xf>
    <xf numFmtId="0" fontId="29" fillId="16" borderId="4" xfId="0" applyFont="1" applyFill="1" applyBorder="1" applyAlignment="1">
      <alignment horizontal="center"/>
    </xf>
    <xf numFmtId="0" fontId="8" fillId="16" borderId="19" xfId="0" applyFont="1" applyFill="1" applyBorder="1" applyAlignment="1">
      <alignment horizontal="center"/>
    </xf>
    <xf numFmtId="0" fontId="0" fillId="20" borderId="38" xfId="0" applyFill="1" applyBorder="1" applyAlignment="1">
      <alignment horizontal="center"/>
    </xf>
    <xf numFmtId="0" fontId="0" fillId="20" borderId="35" xfId="0" applyFill="1" applyBorder="1" applyAlignment="1">
      <alignment horizontal="center"/>
    </xf>
    <xf numFmtId="0" fontId="0" fillId="21" borderId="38" xfId="0" applyFill="1" applyBorder="1" applyAlignment="1">
      <alignment horizontal="center"/>
    </xf>
    <xf numFmtId="0" fontId="0" fillId="21" borderId="54" xfId="0" applyFill="1" applyBorder="1" applyAlignment="1">
      <alignment horizontal="center"/>
    </xf>
    <xf numFmtId="0" fontId="27" fillId="24" borderId="1" xfId="0" applyFont="1" applyFill="1" applyBorder="1" applyAlignment="1">
      <alignment horizontal="center"/>
    </xf>
    <xf numFmtId="0" fontId="8" fillId="22" borderId="10" xfId="0" applyFont="1" applyFill="1" applyBorder="1" applyAlignment="1">
      <alignment horizontal="center"/>
    </xf>
    <xf numFmtId="0" fontId="8" fillId="22" borderId="14" xfId="0" applyFont="1" applyFill="1" applyBorder="1" applyAlignment="1">
      <alignment horizontal="center"/>
    </xf>
    <xf numFmtId="173" fontId="0" fillId="0" borderId="38" xfId="1" applyNumberFormat="1" applyFont="1" applyBorder="1" applyAlignment="1">
      <alignment horizontal="center"/>
    </xf>
    <xf numFmtId="173" fontId="0" fillId="0" borderId="54" xfId="1" applyNumberFormat="1" applyFont="1" applyBorder="1" applyAlignment="1">
      <alignment horizontal="center"/>
    </xf>
    <xf numFmtId="173" fontId="0" fillId="0" borderId="42" xfId="1" applyNumberFormat="1" applyFont="1" applyBorder="1" applyAlignment="1">
      <alignment horizontal="center"/>
    </xf>
    <xf numFmtId="0" fontId="0" fillId="0" borderId="41" xfId="0" applyBorder="1" applyAlignment="1">
      <alignment vertical="center" wrapText="1"/>
    </xf>
    <xf numFmtId="0" fontId="8" fillId="0" borderId="23" xfId="0" applyFont="1" applyBorder="1" applyAlignment="1">
      <alignment vertical="center" wrapText="1"/>
    </xf>
    <xf numFmtId="0" fontId="0" fillId="0" borderId="38" xfId="0" applyBorder="1" applyAlignment="1">
      <alignment vertical="center" wrapText="1"/>
    </xf>
    <xf numFmtId="3" fontId="0" fillId="0" borderId="52" xfId="0" applyNumberFormat="1" applyBorder="1" applyAlignment="1">
      <alignment horizontal="center"/>
    </xf>
    <xf numFmtId="2" fontId="0" fillId="0" borderId="52" xfId="0" applyNumberFormat="1" applyBorder="1" applyAlignment="1">
      <alignment horizontal="center"/>
    </xf>
    <xf numFmtId="0" fontId="8" fillId="16" borderId="0" xfId="0" applyFont="1" applyFill="1" applyAlignment="1">
      <alignment horizontal="center" vertical="center" wrapText="1"/>
    </xf>
    <xf numFmtId="0" fontId="0" fillId="0" borderId="35" xfId="0" applyBorder="1" applyAlignment="1">
      <alignment vertical="center" wrapText="1"/>
    </xf>
    <xf numFmtId="173" fontId="0" fillId="0" borderId="36" xfId="1" applyNumberFormat="1" applyFont="1" applyBorder="1" applyAlignment="1">
      <alignment horizontal="center"/>
    </xf>
    <xf numFmtId="0" fontId="8" fillId="0" borderId="22" xfId="0" applyFont="1" applyBorder="1" applyAlignment="1">
      <alignment vertical="center" wrapText="1"/>
    </xf>
    <xf numFmtId="0" fontId="27" fillId="16" borderId="2" xfId="0" applyFont="1" applyFill="1" applyBorder="1" applyAlignment="1">
      <alignment horizontal="center"/>
    </xf>
    <xf numFmtId="0" fontId="27" fillId="16" borderId="3" xfId="0" applyFont="1" applyFill="1" applyBorder="1" applyAlignment="1">
      <alignment horizontal="center"/>
    </xf>
    <xf numFmtId="0" fontId="27" fillId="16" borderId="4" xfId="0" applyFont="1" applyFill="1" applyBorder="1" applyAlignment="1">
      <alignment horizontal="center"/>
    </xf>
    <xf numFmtId="0" fontId="0" fillId="0" borderId="41" xfId="0" applyBorder="1" applyAlignment="1">
      <alignment horizontal="left" vertical="center" wrapText="1"/>
    </xf>
    <xf numFmtId="174" fontId="0" fillId="0" borderId="42" xfId="1" applyNumberFormat="1" applyFont="1" applyBorder="1" applyAlignment="1">
      <alignment horizontal="center"/>
    </xf>
    <xf numFmtId="0" fontId="0" fillId="22" borderId="10" xfId="0" applyFont="1" applyFill="1" applyBorder="1" applyAlignment="1">
      <alignment horizontal="center"/>
    </xf>
    <xf numFmtId="0" fontId="0" fillId="22" borderId="14" xfId="0" applyFont="1" applyFill="1" applyBorder="1" applyAlignment="1">
      <alignment horizontal="center"/>
    </xf>
    <xf numFmtId="0" fontId="0" fillId="0" borderId="0" xfId="0" applyAlignment="1">
      <alignment horizontal="center"/>
    </xf>
    <xf numFmtId="0" fontId="0" fillId="13" borderId="0" xfId="0" applyFill="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0" fillId="0" borderId="38" xfId="0" applyBorder="1" applyAlignment="1">
      <alignment horizontal="left" vertical="center" wrapText="1"/>
    </xf>
    <xf numFmtId="0" fontId="8" fillId="0" borderId="22" xfId="0" applyFont="1" applyBorder="1" applyAlignment="1">
      <alignment horizontal="left" vertical="center" wrapText="1"/>
    </xf>
    <xf numFmtId="0" fontId="8" fillId="0" borderId="17" xfId="0" applyFont="1" applyBorder="1" applyAlignment="1">
      <alignment horizontal="left" vertical="center" wrapText="1"/>
    </xf>
    <xf numFmtId="0" fontId="8" fillId="0" borderId="19" xfId="0" applyFont="1" applyBorder="1" applyAlignment="1">
      <alignment horizontal="left" vertical="center" wrapText="1"/>
    </xf>
    <xf numFmtId="0" fontId="8" fillId="0" borderId="16" xfId="0" applyFont="1" applyBorder="1" applyAlignment="1">
      <alignment horizontal="left" vertical="center" wrapText="1"/>
    </xf>
    <xf numFmtId="0" fontId="0" fillId="21" borderId="62" xfId="0" applyFill="1" applyBorder="1" applyAlignment="1">
      <alignment horizontal="center"/>
    </xf>
    <xf numFmtId="0" fontId="0" fillId="21" borderId="63" xfId="0" applyFill="1" applyBorder="1" applyAlignment="1">
      <alignment horizontal="center"/>
    </xf>
    <xf numFmtId="0" fontId="0" fillId="21" borderId="37" xfId="0" applyFill="1" applyBorder="1" applyAlignment="1">
      <alignment horizontal="center"/>
    </xf>
    <xf numFmtId="0" fontId="27" fillId="16" borderId="0" xfId="0" applyFont="1" applyFill="1" applyBorder="1" applyAlignment="1">
      <alignment horizontal="center"/>
    </xf>
    <xf numFmtId="0" fontId="0" fillId="20" borderId="52" xfId="0" applyFill="1" applyBorder="1" applyAlignment="1">
      <alignment horizontal="center"/>
    </xf>
    <xf numFmtId="0" fontId="0" fillId="0" borderId="44" xfId="0" applyBorder="1" applyAlignment="1">
      <alignment horizontal="center"/>
    </xf>
    <xf numFmtId="0" fontId="8" fillId="22" borderId="59" xfId="0" applyFont="1" applyFill="1" applyBorder="1" applyAlignment="1">
      <alignment horizontal="center" vertical="center" wrapText="1"/>
    </xf>
    <xf numFmtId="0" fontId="8" fillId="22" borderId="40" xfId="0" applyFont="1" applyFill="1" applyBorder="1" applyAlignment="1">
      <alignment horizontal="center" vertical="center" wrapText="1"/>
    </xf>
    <xf numFmtId="0" fontId="20" fillId="16" borderId="0" xfId="0" applyFont="1" applyFill="1" applyBorder="1" applyAlignment="1">
      <alignment horizontal="center" vertical="top" wrapText="1"/>
    </xf>
    <xf numFmtId="0" fontId="8" fillId="16" borderId="41" xfId="0" applyFont="1" applyFill="1" applyBorder="1" applyAlignment="1">
      <alignment horizontal="center"/>
    </xf>
    <xf numFmtId="0" fontId="8" fillId="16" borderId="52" xfId="0" applyFont="1" applyFill="1" applyBorder="1" applyAlignment="1">
      <alignment horizontal="center"/>
    </xf>
    <xf numFmtId="0" fontId="0" fillId="20" borderId="41" xfId="0" applyFill="1" applyBorder="1" applyAlignment="1">
      <alignment horizontal="center"/>
    </xf>
    <xf numFmtId="0" fontId="0" fillId="21" borderId="41" xfId="0" applyFill="1" applyBorder="1" applyAlignment="1">
      <alignment horizontal="center"/>
    </xf>
    <xf numFmtId="0" fontId="0" fillId="21" borderId="59" xfId="0" applyFill="1" applyBorder="1" applyAlignment="1">
      <alignment horizontal="center"/>
    </xf>
    <xf numFmtId="0" fontId="0" fillId="21" borderId="46" xfId="0" applyFill="1" applyBorder="1" applyAlignment="1">
      <alignment horizontal="center"/>
    </xf>
    <xf numFmtId="0" fontId="0" fillId="21" borderId="40" xfId="0" applyFill="1" applyBorder="1" applyAlignment="1">
      <alignment horizontal="center"/>
    </xf>
    <xf numFmtId="0" fontId="27" fillId="23" borderId="47" xfId="0" applyFont="1" applyFill="1" applyBorder="1" applyAlignment="1">
      <alignment horizontal="center"/>
    </xf>
    <xf numFmtId="0" fontId="27" fillId="24" borderId="47" xfId="0" applyFont="1" applyFill="1" applyBorder="1" applyAlignment="1">
      <alignment horizontal="center"/>
    </xf>
    <xf numFmtId="0" fontId="8" fillId="0" borderId="56" xfId="0" applyFont="1" applyBorder="1" applyAlignment="1">
      <alignment vertical="center" wrapText="1"/>
    </xf>
    <xf numFmtId="0" fontId="8" fillId="0" borderId="20" xfId="0" applyFont="1" applyBorder="1" applyAlignment="1">
      <alignment vertical="center" wrapText="1"/>
    </xf>
    <xf numFmtId="0" fontId="8" fillId="0" borderId="31" xfId="0" applyFont="1" applyBorder="1" applyAlignment="1">
      <alignment vertical="center" wrapText="1"/>
    </xf>
    <xf numFmtId="0" fontId="0" fillId="16" borderId="41" xfId="0" applyFill="1" applyBorder="1" applyAlignment="1">
      <alignment vertical="center" wrapText="1"/>
    </xf>
    <xf numFmtId="0" fontId="0" fillId="16" borderId="35" xfId="0" applyFill="1" applyBorder="1" applyAlignment="1">
      <alignment vertical="center" wrapText="1"/>
    </xf>
    <xf numFmtId="167" fontId="0" fillId="0" borderId="42" xfId="1" applyNumberFormat="1" applyFont="1" applyBorder="1" applyAlignment="1">
      <alignment horizontal="center"/>
    </xf>
    <xf numFmtId="167" fontId="0" fillId="0" borderId="36" xfId="1" applyNumberFormat="1" applyFont="1" applyBorder="1" applyAlignment="1">
      <alignment horizontal="center"/>
    </xf>
    <xf numFmtId="0" fontId="8" fillId="0" borderId="23" xfId="0" applyFont="1" applyBorder="1" applyAlignment="1">
      <alignment horizontal="left" vertical="center" wrapText="1"/>
    </xf>
    <xf numFmtId="0" fontId="0" fillId="16" borderId="38" xfId="0" applyFill="1" applyBorder="1" applyAlignment="1">
      <alignment horizontal="left" vertical="center" wrapText="1"/>
    </xf>
    <xf numFmtId="0" fontId="0" fillId="16" borderId="52" xfId="0" applyFill="1" applyBorder="1" applyAlignment="1">
      <alignment horizontal="left" vertical="center" wrapText="1"/>
    </xf>
    <xf numFmtId="173" fontId="0" fillId="16" borderId="50" xfId="1" applyNumberFormat="1" applyFont="1" applyFill="1" applyBorder="1" applyAlignment="1">
      <alignment vertical="center" wrapText="1"/>
    </xf>
    <xf numFmtId="173" fontId="0" fillId="16" borderId="53" xfId="1" applyNumberFormat="1" applyFont="1" applyFill="1" applyBorder="1" applyAlignment="1">
      <alignment vertical="center" wrapText="1"/>
    </xf>
    <xf numFmtId="167" fontId="0" fillId="16" borderId="57" xfId="1" applyNumberFormat="1" applyFont="1" applyFill="1" applyBorder="1" applyAlignment="1">
      <alignment vertical="center" wrapText="1"/>
    </xf>
    <xf numFmtId="167" fontId="0" fillId="16" borderId="58" xfId="1" applyNumberFormat="1" applyFont="1" applyFill="1" applyBorder="1" applyAlignment="1">
      <alignment vertical="center" wrapText="1"/>
    </xf>
    <xf numFmtId="0" fontId="0" fillId="16" borderId="44" xfId="0" applyFill="1" applyBorder="1" applyAlignment="1">
      <alignment horizontal="center" vertical="center" wrapText="1"/>
    </xf>
    <xf numFmtId="0" fontId="0" fillId="16" borderId="41" xfId="0" applyFill="1" applyBorder="1" applyAlignment="1">
      <alignment horizontal="center" vertical="center" wrapText="1"/>
    </xf>
    <xf numFmtId="173" fontId="0" fillId="0" borderId="44" xfId="1" applyNumberFormat="1" applyFont="1" applyBorder="1" applyAlignment="1">
      <alignment horizontal="center"/>
    </xf>
    <xf numFmtId="167" fontId="0" fillId="0" borderId="45" xfId="1" applyNumberFormat="1" applyFont="1" applyBorder="1" applyAlignment="1">
      <alignment horizontal="center"/>
    </xf>
    <xf numFmtId="0" fontId="8" fillId="3" borderId="31" xfId="0" applyFont="1" applyFill="1" applyBorder="1" applyAlignment="1">
      <alignment horizontal="center"/>
    </xf>
    <xf numFmtId="0" fontId="8" fillId="3" borderId="51" xfId="0" applyFont="1" applyFill="1" applyBorder="1" applyAlignment="1">
      <alignment horizontal="center"/>
    </xf>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23" xfId="0" applyFont="1" applyBorder="1" applyAlignment="1">
      <alignment vertical="top" wrapText="1"/>
    </xf>
    <xf numFmtId="0" fontId="0" fillId="16" borderId="41" xfId="0" applyFill="1" applyBorder="1" applyAlignment="1">
      <alignment vertical="top" wrapText="1"/>
    </xf>
    <xf numFmtId="0" fontId="0" fillId="16" borderId="52" xfId="0" applyFill="1" applyBorder="1" applyAlignment="1">
      <alignment vertical="top" wrapText="1"/>
    </xf>
    <xf numFmtId="173" fontId="0" fillId="0" borderId="52" xfId="1" applyNumberFormat="1" applyFont="1" applyBorder="1" applyAlignment="1">
      <alignment horizontal="center"/>
    </xf>
    <xf numFmtId="171" fontId="0" fillId="0" borderId="50" xfId="0" applyNumberFormat="1" applyBorder="1" applyAlignment="1">
      <alignment horizontal="center"/>
    </xf>
    <xf numFmtId="171" fontId="0" fillId="0" borderId="53" xfId="0" applyNumberFormat="1" applyBorder="1" applyAlignment="1">
      <alignment horizontal="center"/>
    </xf>
    <xf numFmtId="171" fontId="0" fillId="0" borderId="51" xfId="0" applyNumberFormat="1" applyBorder="1" applyAlignment="1">
      <alignment horizontal="center"/>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173" fontId="0" fillId="0" borderId="55" xfId="1" applyNumberFormat="1" applyFont="1" applyBorder="1" applyAlignment="1">
      <alignment horizontal="center"/>
    </xf>
    <xf numFmtId="0" fontId="8" fillId="0" borderId="19" xfId="0" applyFont="1" applyBorder="1" applyAlignment="1">
      <alignment vertical="top" wrapText="1"/>
    </xf>
    <xf numFmtId="0" fontId="0" fillId="16" borderId="38" xfId="0" applyFill="1" applyBorder="1" applyAlignment="1">
      <alignment vertical="top" wrapText="1"/>
    </xf>
    <xf numFmtId="0" fontId="0" fillId="16" borderId="35" xfId="0" applyFill="1" applyBorder="1" applyAlignment="1">
      <alignment vertical="top" wrapText="1"/>
    </xf>
    <xf numFmtId="0" fontId="8" fillId="0" borderId="20" xfId="0" applyFont="1" applyBorder="1" applyAlignment="1">
      <alignment vertical="top" wrapText="1"/>
    </xf>
    <xf numFmtId="0" fontId="8" fillId="0" borderId="31" xfId="0" applyFont="1" applyBorder="1" applyAlignment="1">
      <alignment vertical="top" wrapText="1"/>
    </xf>
    <xf numFmtId="3" fontId="0" fillId="16" borderId="50" xfId="0" applyNumberFormat="1" applyFill="1" applyBorder="1" applyAlignment="1">
      <alignment horizontal="center"/>
    </xf>
    <xf numFmtId="0" fontId="0" fillId="16" borderId="53" xfId="0" applyFill="1" applyBorder="1" applyAlignment="1">
      <alignment horizontal="center"/>
    </xf>
    <xf numFmtId="0" fontId="0" fillId="16" borderId="51" xfId="0" applyFill="1" applyBorder="1" applyAlignment="1">
      <alignment horizontal="center"/>
    </xf>
    <xf numFmtId="2" fontId="0" fillId="16" borderId="50" xfId="0" applyNumberFormat="1" applyFill="1" applyBorder="1" applyAlignment="1">
      <alignment horizontal="center"/>
    </xf>
    <xf numFmtId="2" fontId="0" fillId="16" borderId="53" xfId="0" applyNumberFormat="1" applyFill="1" applyBorder="1" applyAlignment="1">
      <alignment horizontal="center"/>
    </xf>
    <xf numFmtId="2" fontId="0" fillId="16" borderId="51" xfId="0" applyNumberFormat="1" applyFill="1" applyBorder="1" applyAlignment="1">
      <alignment horizontal="center"/>
    </xf>
    <xf numFmtId="0" fontId="8" fillId="3" borderId="59" xfId="0" applyFont="1" applyFill="1" applyBorder="1" applyAlignment="1">
      <alignment horizontal="center" vertical="center" wrapText="1"/>
    </xf>
    <xf numFmtId="0" fontId="8" fillId="3" borderId="40" xfId="0" applyFont="1" applyFill="1" applyBorder="1" applyAlignment="1">
      <alignment horizontal="center" vertical="center" wrapText="1"/>
    </xf>
    <xf numFmtId="0" fontId="0" fillId="0" borderId="0" xfId="0" applyAlignment="1">
      <alignment horizontal="center" vertical="center" wrapText="1"/>
    </xf>
    <xf numFmtId="0" fontId="8" fillId="16" borderId="17" xfId="0" applyFont="1" applyFill="1" applyBorder="1" applyAlignment="1">
      <alignment horizontal="center"/>
    </xf>
    <xf numFmtId="0" fontId="8" fillId="0" borderId="23" xfId="0" applyFont="1" applyBorder="1" applyAlignment="1">
      <alignment horizontal="center" vertical="center" wrapText="1"/>
    </xf>
    <xf numFmtId="0" fontId="0" fillId="21" borderId="64" xfId="0" applyFill="1" applyBorder="1" applyAlignment="1">
      <alignment horizontal="center"/>
    </xf>
    <xf numFmtId="2" fontId="0" fillId="0" borderId="44" xfId="0" applyNumberFormat="1" applyBorder="1" applyAlignment="1">
      <alignment horizontal="center"/>
    </xf>
    <xf numFmtId="2" fontId="0" fillId="0" borderId="42" xfId="1" applyNumberFormat="1" applyFont="1" applyBorder="1" applyAlignment="1">
      <alignment horizontal="right"/>
    </xf>
    <xf numFmtId="0" fontId="0" fillId="0" borderId="52" xfId="0" applyBorder="1" applyAlignment="1">
      <alignment vertical="center" wrapText="1"/>
    </xf>
    <xf numFmtId="0" fontId="0" fillId="0" borderId="53" xfId="0" applyBorder="1" applyAlignment="1">
      <alignment vertical="center" wrapText="1"/>
    </xf>
    <xf numFmtId="0" fontId="0" fillId="0" borderId="44" xfId="0" applyBorder="1" applyAlignment="1">
      <alignment vertical="center" wrapText="1"/>
    </xf>
    <xf numFmtId="0" fontId="8" fillId="3" borderId="59" xfId="0" applyFont="1" applyFill="1" applyBorder="1" applyAlignment="1">
      <alignment horizontal="center" vertical="top" wrapText="1"/>
    </xf>
    <xf numFmtId="0" fontId="8" fillId="3" borderId="40" xfId="0" applyFont="1" applyFill="1" applyBorder="1" applyAlignment="1">
      <alignment horizontal="center" vertical="top" wrapText="1"/>
    </xf>
    <xf numFmtId="0" fontId="0" fillId="0" borderId="35" xfId="0" applyBorder="1" applyAlignment="1">
      <alignment horizontal="left" vertical="center" wrapText="1"/>
    </xf>
    <xf numFmtId="2" fontId="0" fillId="0" borderId="42" xfId="1" applyNumberFormat="1" applyFont="1" applyBorder="1" applyAlignment="1"/>
    <xf numFmtId="2" fontId="0" fillId="0" borderId="36" xfId="1" applyNumberFormat="1" applyFont="1" applyBorder="1" applyAlignment="1"/>
    <xf numFmtId="0" fontId="8" fillId="0" borderId="53" xfId="0" applyFont="1" applyBorder="1" applyAlignment="1">
      <alignment horizontal="left" vertical="center" wrapText="1"/>
    </xf>
    <xf numFmtId="0" fontId="8" fillId="0" borderId="44" xfId="0" applyFont="1" applyBorder="1" applyAlignment="1">
      <alignment horizontal="left" vertical="center" wrapText="1"/>
    </xf>
    <xf numFmtId="2" fontId="0" fillId="0" borderId="55" xfId="1" applyNumberFormat="1" applyFont="1" applyBorder="1" applyAlignment="1">
      <alignment horizontal="right"/>
    </xf>
    <xf numFmtId="2" fontId="0" fillId="0" borderId="45" xfId="1" applyNumberFormat="1" applyFont="1" applyBorder="1" applyAlignment="1">
      <alignment horizontal="right"/>
    </xf>
    <xf numFmtId="3" fontId="0" fillId="0" borderId="52" xfId="0" applyNumberFormat="1" applyBorder="1" applyAlignment="1">
      <alignment horizontal="center" vertical="center" wrapText="1"/>
    </xf>
    <xf numFmtId="0" fontId="0" fillId="0" borderId="53" xfId="0" applyBorder="1" applyAlignment="1">
      <alignment horizontal="center" vertical="center" wrapText="1"/>
    </xf>
    <xf numFmtId="0" fontId="0" fillId="0" borderId="44" xfId="0" applyBorder="1" applyAlignment="1">
      <alignment horizontal="center" vertical="center" wrapText="1"/>
    </xf>
    <xf numFmtId="2" fontId="0" fillId="0" borderId="52" xfId="0" applyNumberFormat="1" applyBorder="1" applyAlignment="1">
      <alignment horizontal="center" vertical="center" wrapText="1"/>
    </xf>
    <xf numFmtId="2" fontId="0" fillId="0" borderId="53" xfId="0" applyNumberFormat="1" applyBorder="1" applyAlignment="1">
      <alignment horizontal="center" vertical="center" wrapText="1"/>
    </xf>
    <xf numFmtId="2" fontId="0" fillId="0" borderId="44" xfId="0" applyNumberFormat="1" applyBorder="1" applyAlignment="1">
      <alignment horizontal="center" vertical="center" wrapText="1"/>
    </xf>
    <xf numFmtId="0" fontId="115" fillId="46" borderId="41" xfId="0" applyFont="1" applyFill="1" applyBorder="1" applyAlignment="1">
      <alignment horizontal="justify" vertical="top" wrapText="1"/>
    </xf>
    <xf numFmtId="0" fontId="116" fillId="0" borderId="52" xfId="0" applyFont="1" applyBorder="1" applyAlignment="1">
      <alignment horizontal="center" vertical="top" wrapText="1"/>
    </xf>
    <xf numFmtId="0" fontId="116" fillId="0" borderId="41" xfId="0" applyFont="1" applyBorder="1" applyAlignment="1">
      <alignment horizontal="justify" vertical="top" wrapText="1"/>
    </xf>
    <xf numFmtId="10" fontId="116" fillId="0" borderId="41" xfId="2" applyNumberFormat="1" applyFont="1" applyFill="1" applyBorder="1" applyAlignment="1">
      <alignment horizontal="center" vertical="top" wrapText="1"/>
    </xf>
    <xf numFmtId="10" fontId="116" fillId="0" borderId="41" xfId="0" applyNumberFormat="1" applyFont="1" applyBorder="1" applyAlignment="1">
      <alignment horizontal="center" vertical="top" wrapText="1"/>
    </xf>
    <xf numFmtId="0" fontId="116" fillId="0" borderId="44" xfId="0" applyFont="1" applyBorder="1" applyAlignment="1">
      <alignment horizontal="center" vertical="top" wrapText="1"/>
    </xf>
    <xf numFmtId="0" fontId="115" fillId="46" borderId="59" xfId="0" applyFont="1" applyFill="1" applyBorder="1" applyAlignment="1">
      <alignment horizontal="center" vertical="top" wrapText="1"/>
    </xf>
    <xf numFmtId="0" fontId="115" fillId="46" borderId="40" xfId="0" applyFont="1" applyFill="1" applyBorder="1" applyAlignment="1">
      <alignment horizontal="center" vertical="top" wrapText="1"/>
    </xf>
    <xf numFmtId="10" fontId="116" fillId="46" borderId="41" xfId="2" applyNumberFormat="1" applyFont="1" applyFill="1" applyBorder="1" applyAlignment="1">
      <alignment horizontal="center" vertical="top" wrapText="1"/>
    </xf>
    <xf numFmtId="10" fontId="116" fillId="46" borderId="41" xfId="0" applyNumberFormat="1" applyFont="1" applyFill="1" applyBorder="1" applyAlignment="1">
      <alignment horizontal="center" vertical="top" wrapText="1"/>
    </xf>
    <xf numFmtId="0" fontId="116" fillId="0" borderId="53" xfId="0" applyFont="1" applyBorder="1" applyAlignment="1">
      <alignment horizontal="center" vertical="top" wrapText="1"/>
    </xf>
    <xf numFmtId="10" fontId="116" fillId="47" borderId="41" xfId="2" applyNumberFormat="1" applyFont="1" applyFill="1" applyBorder="1" applyAlignment="1">
      <alignment horizontal="center" vertical="top" wrapText="1"/>
    </xf>
    <xf numFmtId="0" fontId="115" fillId="46" borderId="41" xfId="0" applyFont="1" applyFill="1" applyBorder="1" applyAlignment="1">
      <alignment horizontal="center" vertical="top" wrapText="1"/>
    </xf>
    <xf numFmtId="10" fontId="116" fillId="46" borderId="41" xfId="0" applyNumberFormat="1" applyFont="1" applyFill="1" applyBorder="1" applyAlignment="1">
      <alignment horizontal="justify" vertical="top" wrapText="1"/>
    </xf>
    <xf numFmtId="0" fontId="116" fillId="46" borderId="41" xfId="0" applyFont="1" applyFill="1" applyBorder="1" applyAlignment="1">
      <alignment horizontal="justify" vertical="top" wrapText="1"/>
    </xf>
  </cellXfs>
  <cellStyles count="8">
    <cellStyle name="Millares" xfId="1" builtinId="3"/>
    <cellStyle name="Millares [0]" xfId="7" builtinId="6"/>
    <cellStyle name="Millares 2" xfId="3" xr:uid="{00000000-0005-0000-0000-000002000000}"/>
    <cellStyle name="Moneda" xfId="6" builtinId="4"/>
    <cellStyle name="Normal" xfId="0" builtinId="0"/>
    <cellStyle name="Normal 2" xfId="5" xr:uid="{00000000-0005-0000-0000-000005000000}"/>
    <cellStyle name="Normal_Hoja1" xfId="4" xr:uid="{00000000-0005-0000-0000-000006000000}"/>
    <cellStyle name="Porcentaje" xfId="2" builtinId="5"/>
  </cellStyles>
  <dxfs count="0"/>
  <tableStyles count="0" defaultTableStyle="TableStyleMedium9" defaultPivotStyle="PivotStyleLight16"/>
  <colors>
    <mruColors>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400" b="1" i="0" u="none" strike="noStrike" baseline="0">
                <a:solidFill>
                  <a:sysClr val="windowText" lastClr="000000"/>
                </a:solidFill>
                <a:effectLst/>
              </a:rPr>
              <a:t>Indicadores de Eficacia y Eficiencia</a:t>
            </a:r>
            <a:endParaRPr lang="es-CO">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percentStacked"/>
        <c:varyColors val="0"/>
        <c:ser>
          <c:idx val="0"/>
          <c:order val="0"/>
          <c:spPr>
            <a:solidFill>
              <a:schemeClr val="accent1"/>
            </a:solidFill>
            <a:ln>
              <a:noFill/>
            </a:ln>
            <a:effectLst/>
            <a:sp3d/>
          </c:spPr>
          <c:invertIfNegative val="0"/>
          <c:dPt>
            <c:idx val="1"/>
            <c:invertIfNegative val="0"/>
            <c:bubble3D val="0"/>
            <c:spPr>
              <a:solidFill>
                <a:srgbClr val="FF0000"/>
              </a:solidFill>
              <a:ln>
                <a:noFill/>
              </a:ln>
              <a:effectLst/>
              <a:sp3d/>
            </c:spPr>
            <c:extLst>
              <c:ext xmlns:c16="http://schemas.microsoft.com/office/drawing/2014/chart" uri="{C3380CC4-5D6E-409C-BE32-E72D297353CC}">
                <c16:uniqueId val="{00000002-A6DE-4965-A016-053C755E2D9A}"/>
              </c:ext>
            </c:extLst>
          </c:dPt>
          <c:dPt>
            <c:idx val="2"/>
            <c:invertIfNegative val="0"/>
            <c:bubble3D val="0"/>
            <c:spPr>
              <a:solidFill>
                <a:srgbClr val="00B050"/>
              </a:solidFill>
              <a:ln>
                <a:noFill/>
              </a:ln>
              <a:effectLst/>
              <a:sp3d/>
            </c:spPr>
            <c:extLst>
              <c:ext xmlns:c16="http://schemas.microsoft.com/office/drawing/2014/chart" uri="{C3380CC4-5D6E-409C-BE32-E72D297353CC}">
                <c16:uniqueId val="{00000003-A6DE-4965-A016-053C755E2D9A}"/>
              </c:ext>
            </c:extLst>
          </c:dPt>
          <c:dLbls>
            <c:dLbl>
              <c:idx val="0"/>
              <c:layout>
                <c:manualLayout>
                  <c:x val="3.8676844783715011E-2"/>
                  <c:y val="-0.3932584269662921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DE-4965-A016-053C755E2D9A}"/>
                </c:ext>
              </c:extLst>
            </c:dLbl>
            <c:dLbl>
              <c:idx val="1"/>
              <c:layout>
                <c:manualLayout>
                  <c:x val="5.4961832061068555E-2"/>
                  <c:y val="-0.4007490636704119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DE-4965-A016-053C755E2D9A}"/>
                </c:ext>
              </c:extLst>
            </c:dLbl>
            <c:dLbl>
              <c:idx val="2"/>
              <c:tx>
                <c:rich>
                  <a:bodyPr/>
                  <a:lstStyle/>
                  <a:p>
                    <a:fld id="{B2005FB8-5023-4379-95E3-499F61DEC7EC}" type="VALUE">
                      <a:rPr lang="en-US"/>
                      <a:pPr/>
                      <a:t>[VALOR]</a:t>
                    </a:fld>
                    <a:endParaRPr lang="es-CO"/>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A6DE-4965-A016-053C755E2D9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graficos!$A$3:$A$5</c:f>
              <c:strCache>
                <c:ptCount val="3"/>
                <c:pt idx="0">
                  <c:v>E Meta Física</c:v>
                </c:pt>
                <c:pt idx="1">
                  <c:v>E Meta Financiera</c:v>
                </c:pt>
                <c:pt idx="2">
                  <c:v>Eficiencia</c:v>
                </c:pt>
              </c:strCache>
            </c:strRef>
          </c:cat>
          <c:val>
            <c:numRef>
              <c:f>graficos!$B$3:$B$5</c:f>
              <c:numCache>
                <c:formatCode>0.00%</c:formatCode>
                <c:ptCount val="3"/>
                <c:pt idx="0">
                  <c:v>0.74758121708683456</c:v>
                </c:pt>
                <c:pt idx="1">
                  <c:v>0.77135802677647092</c:v>
                </c:pt>
                <c:pt idx="2" formatCode="0%">
                  <c:v>0.72453731826270096</c:v>
                </c:pt>
              </c:numCache>
            </c:numRef>
          </c:val>
          <c:extLst>
            <c:ext xmlns:c16="http://schemas.microsoft.com/office/drawing/2014/chart" uri="{C3380CC4-5D6E-409C-BE32-E72D297353CC}">
              <c16:uniqueId val="{00000000-A6DE-4965-A016-053C755E2D9A}"/>
            </c:ext>
          </c:extLst>
        </c:ser>
        <c:dLbls>
          <c:showLegendKey val="0"/>
          <c:showVal val="0"/>
          <c:showCatName val="0"/>
          <c:showSerName val="0"/>
          <c:showPercent val="0"/>
          <c:showBubbleSize val="0"/>
        </c:dLbls>
        <c:gapWidth val="150"/>
        <c:shape val="box"/>
        <c:axId val="268449936"/>
        <c:axId val="269359232"/>
        <c:axId val="0"/>
      </c:bar3DChart>
      <c:catAx>
        <c:axId val="26844993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s-CO"/>
          </a:p>
        </c:txPr>
        <c:crossAx val="269359232"/>
        <c:crosses val="autoZero"/>
        <c:auto val="1"/>
        <c:lblAlgn val="ctr"/>
        <c:lblOffset val="100"/>
        <c:noMultiLvlLbl val="0"/>
      </c:catAx>
      <c:valAx>
        <c:axId val="2693592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8449936"/>
        <c:crosses val="autoZero"/>
        <c:crossBetween val="between"/>
      </c:valAx>
      <c:spPr>
        <a:noFill/>
        <a:ln>
          <a:noFill/>
        </a:ln>
        <a:effectLst/>
      </c:spPr>
    </c:plotArea>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b="1">
                <a:solidFill>
                  <a:sysClr val="windowText" lastClr="000000"/>
                </a:solidFill>
              </a:rPr>
              <a:t>Avance</a:t>
            </a:r>
            <a:r>
              <a:rPr lang="es-CO" b="1" baseline="0">
                <a:solidFill>
                  <a:sysClr val="windowText" lastClr="000000"/>
                </a:solidFill>
              </a:rPr>
              <a:t> físico/financiero Programa1</a:t>
            </a:r>
            <a:endParaRPr lang="es-CO"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v>Fisico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Hoja2!$A$3:$A$9</c:f>
              <c:strCache>
                <c:ptCount val="7"/>
                <c:pt idx="0">
                  <c:v>1.1 </c:v>
                </c:pt>
                <c:pt idx="1">
                  <c:v>1.2 </c:v>
                </c:pt>
                <c:pt idx="2">
                  <c:v>1.3 </c:v>
                </c:pt>
                <c:pt idx="3">
                  <c:v>1.4 </c:v>
                </c:pt>
                <c:pt idx="4">
                  <c:v>1.5 </c:v>
                </c:pt>
                <c:pt idx="5">
                  <c:v>1.6. </c:v>
                </c:pt>
                <c:pt idx="6">
                  <c:v>1.7 </c:v>
                </c:pt>
              </c:strCache>
            </c:strRef>
          </c:cat>
          <c:val>
            <c:numRef>
              <c:f>Hoja2!$B$3:$B$9</c:f>
              <c:numCache>
                <c:formatCode>0%</c:formatCode>
                <c:ptCount val="7"/>
                <c:pt idx="0">
                  <c:v>0.8</c:v>
                </c:pt>
                <c:pt idx="1">
                  <c:v>0.2</c:v>
                </c:pt>
                <c:pt idx="2">
                  <c:v>0.7</c:v>
                </c:pt>
                <c:pt idx="3">
                  <c:v>1</c:v>
                </c:pt>
                <c:pt idx="4" formatCode="0.00%">
                  <c:v>0.93300000000000005</c:v>
                </c:pt>
                <c:pt idx="5">
                  <c:v>1</c:v>
                </c:pt>
                <c:pt idx="6">
                  <c:v>1</c:v>
                </c:pt>
              </c:numCache>
            </c:numRef>
          </c:val>
          <c:extLst>
            <c:ext xmlns:c16="http://schemas.microsoft.com/office/drawing/2014/chart" uri="{C3380CC4-5D6E-409C-BE32-E72D297353CC}">
              <c16:uniqueId val="{00000000-E30E-40CE-93B1-82498B393901}"/>
            </c:ext>
          </c:extLst>
        </c:ser>
        <c:ser>
          <c:idx val="1"/>
          <c:order val="1"/>
          <c:tx>
            <c:v>Financiero</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Hoja2!$A$3:$A$9</c:f>
              <c:strCache>
                <c:ptCount val="7"/>
                <c:pt idx="0">
                  <c:v>1.1 </c:v>
                </c:pt>
                <c:pt idx="1">
                  <c:v>1.2 </c:v>
                </c:pt>
                <c:pt idx="2">
                  <c:v>1.3 </c:v>
                </c:pt>
                <c:pt idx="3">
                  <c:v>1.4 </c:v>
                </c:pt>
                <c:pt idx="4">
                  <c:v>1.5 </c:v>
                </c:pt>
                <c:pt idx="5">
                  <c:v>1.6. </c:v>
                </c:pt>
                <c:pt idx="6">
                  <c:v>1.7 </c:v>
                </c:pt>
              </c:strCache>
            </c:strRef>
          </c:cat>
          <c:val>
            <c:numRef>
              <c:f>Hoja2!$C$3:$C$9</c:f>
              <c:numCache>
                <c:formatCode>0%</c:formatCode>
                <c:ptCount val="7"/>
                <c:pt idx="0">
                  <c:v>0.98</c:v>
                </c:pt>
                <c:pt idx="1">
                  <c:v>1</c:v>
                </c:pt>
                <c:pt idx="2">
                  <c:v>1</c:v>
                </c:pt>
                <c:pt idx="3">
                  <c:v>0</c:v>
                </c:pt>
                <c:pt idx="4">
                  <c:v>0.99</c:v>
                </c:pt>
                <c:pt idx="5" formatCode="General">
                  <c:v>0</c:v>
                </c:pt>
                <c:pt idx="6">
                  <c:v>0.9</c:v>
                </c:pt>
              </c:numCache>
            </c:numRef>
          </c:val>
          <c:extLst>
            <c:ext xmlns:c16="http://schemas.microsoft.com/office/drawing/2014/chart" uri="{C3380CC4-5D6E-409C-BE32-E72D297353CC}">
              <c16:uniqueId val="{00000001-E30E-40CE-93B1-82498B393901}"/>
            </c:ext>
          </c:extLst>
        </c:ser>
        <c:dLbls>
          <c:showLegendKey val="0"/>
          <c:showVal val="0"/>
          <c:showCatName val="0"/>
          <c:showSerName val="0"/>
          <c:showPercent val="0"/>
          <c:showBubbleSize val="0"/>
        </c:dLbls>
        <c:gapWidth val="219"/>
        <c:overlap val="-27"/>
        <c:axId val="269358448"/>
        <c:axId val="269358056"/>
      </c:barChart>
      <c:catAx>
        <c:axId val="269358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269358056"/>
        <c:crosses val="autoZero"/>
        <c:auto val="1"/>
        <c:lblAlgn val="ctr"/>
        <c:lblOffset val="100"/>
        <c:noMultiLvlLbl val="0"/>
      </c:catAx>
      <c:valAx>
        <c:axId val="2693580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93584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CO" b="1">
                <a:solidFill>
                  <a:schemeClr val="tx1"/>
                </a:solidFill>
              </a:rPr>
              <a:t>Avance físico/financiero Programa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CO"/>
        </a:p>
      </c:txPr>
    </c:title>
    <c:autoTitleDeleted val="0"/>
    <c:plotArea>
      <c:layout/>
      <c:barChart>
        <c:barDir val="col"/>
        <c:grouping val="clustered"/>
        <c:varyColors val="0"/>
        <c:ser>
          <c:idx val="0"/>
          <c:order val="0"/>
          <c:tx>
            <c:strRef>
              <c:f>Hoja2!$A$23</c:f>
              <c:strCache>
                <c:ptCount val="1"/>
                <c:pt idx="0">
                  <c:v>2.1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Hoja2!$B$23:$C$23</c:f>
              <c:numCache>
                <c:formatCode>0%</c:formatCode>
                <c:ptCount val="2"/>
                <c:pt idx="0">
                  <c:v>1</c:v>
                </c:pt>
                <c:pt idx="1">
                  <c:v>0.15</c:v>
                </c:pt>
              </c:numCache>
            </c:numRef>
          </c:val>
          <c:extLst>
            <c:ext xmlns:c16="http://schemas.microsoft.com/office/drawing/2014/chart" uri="{C3380CC4-5D6E-409C-BE32-E72D297353CC}">
              <c16:uniqueId val="{00000000-937B-4CA3-9287-9C46963D9E69}"/>
            </c:ext>
          </c:extLst>
        </c:ser>
        <c:ser>
          <c:idx val="1"/>
          <c:order val="1"/>
          <c:tx>
            <c:strRef>
              <c:f>Hoja2!$A$24</c:f>
              <c:strCache>
                <c:ptCount val="1"/>
                <c:pt idx="0">
                  <c:v>2.2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Hoja2!$B$24:$C$24</c:f>
              <c:numCache>
                <c:formatCode>0%</c:formatCode>
                <c:ptCount val="2"/>
                <c:pt idx="0" formatCode="0.00%">
                  <c:v>1</c:v>
                </c:pt>
                <c:pt idx="1">
                  <c:v>0.98</c:v>
                </c:pt>
              </c:numCache>
            </c:numRef>
          </c:val>
          <c:extLst>
            <c:ext xmlns:c16="http://schemas.microsoft.com/office/drawing/2014/chart" uri="{C3380CC4-5D6E-409C-BE32-E72D297353CC}">
              <c16:uniqueId val="{00000001-937B-4CA3-9287-9C46963D9E69}"/>
            </c:ext>
          </c:extLst>
        </c:ser>
        <c:dLbls>
          <c:showLegendKey val="0"/>
          <c:showVal val="0"/>
          <c:showCatName val="0"/>
          <c:showSerName val="0"/>
          <c:showPercent val="0"/>
          <c:showBubbleSize val="0"/>
        </c:dLbls>
        <c:gapWidth val="219"/>
        <c:overlap val="-27"/>
        <c:axId val="269360016"/>
        <c:axId val="268500520"/>
      </c:barChart>
      <c:catAx>
        <c:axId val="269360016"/>
        <c:scaling>
          <c:orientation val="minMax"/>
        </c:scaling>
        <c:delete val="1"/>
        <c:axPos val="b"/>
        <c:numFmt formatCode="General" sourceLinked="1"/>
        <c:majorTickMark val="none"/>
        <c:minorTickMark val="none"/>
        <c:tickLblPos val="nextTo"/>
        <c:crossAx val="268500520"/>
        <c:crosses val="autoZero"/>
        <c:auto val="1"/>
        <c:lblAlgn val="ctr"/>
        <c:lblOffset val="100"/>
        <c:noMultiLvlLbl val="0"/>
      </c:catAx>
      <c:valAx>
        <c:axId val="2685005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9360016"/>
        <c:crosses val="autoZero"/>
        <c:crossBetween val="between"/>
      </c:valAx>
      <c:spPr>
        <a:noFill/>
        <a:ln>
          <a:noFill/>
        </a:ln>
        <a:effectLst/>
      </c:spPr>
    </c:plotArea>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a:t>
            </a:r>
            <a:r>
              <a:rPr lang="es-CO" baseline="0"/>
              <a:t> físico/financiero Programa 7</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v>Fisico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Hoja2!$A$35:$A$38</c:f>
              <c:strCache>
                <c:ptCount val="2"/>
                <c:pt idx="0">
                  <c:v>7.1</c:v>
                </c:pt>
                <c:pt idx="1">
                  <c:v>7.2 </c:v>
                </c:pt>
              </c:strCache>
            </c:strRef>
          </c:cat>
          <c:val>
            <c:numRef>
              <c:f>Hoja2!$B$35:$B$38</c:f>
              <c:numCache>
                <c:formatCode>0%</c:formatCode>
                <c:ptCount val="4"/>
                <c:pt idx="0">
                  <c:v>0.96</c:v>
                </c:pt>
                <c:pt idx="1">
                  <c:v>1</c:v>
                </c:pt>
              </c:numCache>
            </c:numRef>
          </c:val>
          <c:extLst>
            <c:ext xmlns:c16="http://schemas.microsoft.com/office/drawing/2014/chart" uri="{C3380CC4-5D6E-409C-BE32-E72D297353CC}">
              <c16:uniqueId val="{00000000-1717-437A-8547-5A2E958B98BD}"/>
            </c:ext>
          </c:extLst>
        </c:ser>
        <c:ser>
          <c:idx val="1"/>
          <c:order val="1"/>
          <c:tx>
            <c:v>Financiero</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Hoja2!$A$35:$A$38</c:f>
              <c:strCache>
                <c:ptCount val="2"/>
                <c:pt idx="0">
                  <c:v>7.1</c:v>
                </c:pt>
                <c:pt idx="1">
                  <c:v>7.2 </c:v>
                </c:pt>
              </c:strCache>
            </c:strRef>
          </c:cat>
          <c:val>
            <c:numRef>
              <c:f>Hoja2!$C$35:$C$38</c:f>
              <c:numCache>
                <c:formatCode>0%</c:formatCode>
                <c:ptCount val="4"/>
                <c:pt idx="0">
                  <c:v>0.94</c:v>
                </c:pt>
                <c:pt idx="1">
                  <c:v>0.62</c:v>
                </c:pt>
              </c:numCache>
            </c:numRef>
          </c:val>
          <c:extLst>
            <c:ext xmlns:c16="http://schemas.microsoft.com/office/drawing/2014/chart" uri="{C3380CC4-5D6E-409C-BE32-E72D297353CC}">
              <c16:uniqueId val="{00000001-1717-437A-8547-5A2E958B98BD}"/>
            </c:ext>
          </c:extLst>
        </c:ser>
        <c:dLbls>
          <c:showLegendKey val="0"/>
          <c:showVal val="0"/>
          <c:showCatName val="0"/>
          <c:showSerName val="0"/>
          <c:showPercent val="0"/>
          <c:showBubbleSize val="0"/>
        </c:dLbls>
        <c:gapWidth val="219"/>
        <c:overlap val="-27"/>
        <c:axId val="220989640"/>
        <c:axId val="267308200"/>
      </c:barChart>
      <c:catAx>
        <c:axId val="220989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7308200"/>
        <c:crosses val="autoZero"/>
        <c:auto val="1"/>
        <c:lblAlgn val="ctr"/>
        <c:lblOffset val="100"/>
        <c:noMultiLvlLbl val="0"/>
      </c:catAx>
      <c:valAx>
        <c:axId val="267308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20989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CO" b="1">
                <a:solidFill>
                  <a:schemeClr val="tx1"/>
                </a:solidFill>
              </a:rPr>
              <a:t>Avance físico/financiero 2017</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dPt>
            <c:idx val="1"/>
            <c:invertIfNegative val="0"/>
            <c:bubble3D val="0"/>
            <c:spPr>
              <a:solidFill>
                <a:srgbClr val="FF0000"/>
              </a:solidFill>
              <a:ln>
                <a:noFill/>
              </a:ln>
              <a:effectLst/>
              <a:sp3d/>
            </c:spPr>
            <c:extLst>
              <c:ext xmlns:c16="http://schemas.microsoft.com/office/drawing/2014/chart" uri="{C3380CC4-5D6E-409C-BE32-E72D297353CC}">
                <c16:uniqueId val="{00000002-7562-4838-9F92-60AA1ACEF247}"/>
              </c:ext>
            </c:extLst>
          </c:dPt>
          <c:dLbls>
            <c:dLbl>
              <c:idx val="0"/>
              <c:layout>
                <c:manualLayout>
                  <c:x val="2.7777777777777776E-2"/>
                  <c:y val="-5.5555555555555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62-4838-9F92-60AA1ACEF247}"/>
                </c:ext>
              </c:extLst>
            </c:dLbl>
            <c:dLbl>
              <c:idx val="1"/>
              <c:layout>
                <c:manualLayout>
                  <c:x val="7.2222331583552069E-2"/>
                  <c:y val="-4.8610928842228063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15:layout>
                    <c:manualLayout>
                      <c:w val="0.12098622047244094"/>
                      <c:h val="0.11567147856517936"/>
                    </c:manualLayout>
                  </c15:layout>
                </c:ext>
                <c:ext xmlns:c16="http://schemas.microsoft.com/office/drawing/2014/chart" uri="{C3380CC4-5D6E-409C-BE32-E72D297353CC}">
                  <c16:uniqueId val="{00000002-7562-4838-9F92-60AA1ACEF24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Hoja2!$B$50:$C$50</c:f>
              <c:numCache>
                <c:formatCode>0%</c:formatCode>
                <c:ptCount val="2"/>
                <c:pt idx="0" formatCode="0.00%">
                  <c:v>0.86399999999999999</c:v>
                </c:pt>
                <c:pt idx="1">
                  <c:v>0.91</c:v>
                </c:pt>
              </c:numCache>
            </c:numRef>
          </c:val>
          <c:extLst>
            <c:ext xmlns:c16="http://schemas.microsoft.com/office/drawing/2014/chart" uri="{C3380CC4-5D6E-409C-BE32-E72D297353CC}">
              <c16:uniqueId val="{00000000-7562-4838-9F92-60AA1ACEF247}"/>
            </c:ext>
          </c:extLst>
        </c:ser>
        <c:dLbls>
          <c:showLegendKey val="0"/>
          <c:showVal val="0"/>
          <c:showCatName val="0"/>
          <c:showSerName val="0"/>
          <c:showPercent val="0"/>
          <c:showBubbleSize val="0"/>
        </c:dLbls>
        <c:gapWidth val="150"/>
        <c:shape val="box"/>
        <c:axId val="267309376"/>
        <c:axId val="267309768"/>
        <c:axId val="0"/>
      </c:bar3DChart>
      <c:catAx>
        <c:axId val="267309376"/>
        <c:scaling>
          <c:orientation val="minMax"/>
        </c:scaling>
        <c:delete val="1"/>
        <c:axPos val="b"/>
        <c:majorTickMark val="none"/>
        <c:minorTickMark val="none"/>
        <c:tickLblPos val="nextTo"/>
        <c:crossAx val="267309768"/>
        <c:crosses val="autoZero"/>
        <c:auto val="1"/>
        <c:lblAlgn val="ctr"/>
        <c:lblOffset val="100"/>
        <c:noMultiLvlLbl val="0"/>
      </c:catAx>
      <c:valAx>
        <c:axId val="2673097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7309376"/>
        <c:crosses val="autoZero"/>
        <c:crossBetween val="between"/>
      </c:valAx>
      <c:spPr>
        <a:noFill/>
        <a:ln>
          <a:noFill/>
        </a:ln>
        <a:effectLst/>
      </c:spPr>
    </c:plotArea>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Hoja2!$B$83</c:f>
              <c:strCache>
                <c:ptCount val="1"/>
                <c:pt idx="0">
                  <c:v>Meta fis 2016</c:v>
                </c:pt>
              </c:strCache>
            </c:strRef>
          </c:tx>
          <c:spPr>
            <a:solidFill>
              <a:schemeClr val="accent1"/>
            </a:solidFill>
            <a:ln>
              <a:noFill/>
            </a:ln>
            <a:effectLst/>
          </c:spPr>
          <c:invertIfNegative val="0"/>
          <c:cat>
            <c:strRef>
              <c:f>Hoja2!$A$84:$A$87</c:f>
              <c:strCache>
                <c:ptCount val="4"/>
                <c:pt idx="0">
                  <c:v>4.1 </c:v>
                </c:pt>
                <c:pt idx="1">
                  <c:v>4.2 </c:v>
                </c:pt>
                <c:pt idx="2">
                  <c:v>4.3</c:v>
                </c:pt>
                <c:pt idx="3">
                  <c:v>4.4 </c:v>
                </c:pt>
              </c:strCache>
            </c:strRef>
          </c:cat>
          <c:val>
            <c:numRef>
              <c:f>Hoja2!$B$84:$B$87</c:f>
              <c:numCache>
                <c:formatCode>0.00%</c:formatCode>
                <c:ptCount val="4"/>
                <c:pt idx="0" formatCode="0%">
                  <c:v>1</c:v>
                </c:pt>
                <c:pt idx="1">
                  <c:v>0.98599999999999999</c:v>
                </c:pt>
                <c:pt idx="2">
                  <c:v>0.68700000000000006</c:v>
                </c:pt>
                <c:pt idx="3" formatCode="0%">
                  <c:v>1</c:v>
                </c:pt>
              </c:numCache>
            </c:numRef>
          </c:val>
          <c:extLst>
            <c:ext xmlns:c16="http://schemas.microsoft.com/office/drawing/2014/chart" uri="{C3380CC4-5D6E-409C-BE32-E72D297353CC}">
              <c16:uniqueId val="{00000000-18C8-4F6C-A2E5-CF41384C9E04}"/>
            </c:ext>
          </c:extLst>
        </c:ser>
        <c:ser>
          <c:idx val="1"/>
          <c:order val="1"/>
          <c:tx>
            <c:strRef>
              <c:f>Hoja2!$C$83</c:f>
              <c:strCache>
                <c:ptCount val="1"/>
                <c:pt idx="0">
                  <c:v>Meta fin 2016</c:v>
                </c:pt>
              </c:strCache>
            </c:strRef>
          </c:tx>
          <c:spPr>
            <a:solidFill>
              <a:schemeClr val="accent2"/>
            </a:solidFill>
            <a:ln>
              <a:noFill/>
            </a:ln>
            <a:effectLst/>
          </c:spPr>
          <c:invertIfNegative val="0"/>
          <c:cat>
            <c:strRef>
              <c:f>Hoja2!$A$84:$A$87</c:f>
              <c:strCache>
                <c:ptCount val="4"/>
                <c:pt idx="0">
                  <c:v>4.1 </c:v>
                </c:pt>
                <c:pt idx="1">
                  <c:v>4.2 </c:v>
                </c:pt>
                <c:pt idx="2">
                  <c:v>4.3</c:v>
                </c:pt>
                <c:pt idx="3">
                  <c:v>4.4 </c:v>
                </c:pt>
              </c:strCache>
            </c:strRef>
          </c:cat>
          <c:val>
            <c:numRef>
              <c:f>Hoja2!$C$84:$C$87</c:f>
              <c:numCache>
                <c:formatCode>0%</c:formatCode>
                <c:ptCount val="4"/>
                <c:pt idx="0">
                  <c:v>0.33</c:v>
                </c:pt>
                <c:pt idx="1">
                  <c:v>0.87</c:v>
                </c:pt>
                <c:pt idx="2">
                  <c:v>0.89</c:v>
                </c:pt>
                <c:pt idx="3">
                  <c:v>1</c:v>
                </c:pt>
              </c:numCache>
            </c:numRef>
          </c:val>
          <c:extLst>
            <c:ext xmlns:c16="http://schemas.microsoft.com/office/drawing/2014/chart" uri="{C3380CC4-5D6E-409C-BE32-E72D297353CC}">
              <c16:uniqueId val="{00000001-18C8-4F6C-A2E5-CF41384C9E04}"/>
            </c:ext>
          </c:extLst>
        </c:ser>
        <c:dLbls>
          <c:showLegendKey val="0"/>
          <c:showVal val="0"/>
          <c:showCatName val="0"/>
          <c:showSerName val="0"/>
          <c:showPercent val="0"/>
          <c:showBubbleSize val="0"/>
        </c:dLbls>
        <c:gapWidth val="219"/>
        <c:overlap val="-27"/>
        <c:axId val="267310552"/>
        <c:axId val="267310944"/>
      </c:barChart>
      <c:catAx>
        <c:axId val="267310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7310944"/>
        <c:crosses val="autoZero"/>
        <c:auto val="1"/>
        <c:lblAlgn val="ctr"/>
        <c:lblOffset val="100"/>
        <c:noMultiLvlLbl val="0"/>
      </c:catAx>
      <c:valAx>
        <c:axId val="2673109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7310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Avance</a:t>
            </a:r>
            <a:r>
              <a:rPr lang="es-CO" b="1" baseline="0"/>
              <a:t> físico/financiero Programa 4</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Hoja2!$B$83</c:f>
              <c:strCache>
                <c:ptCount val="1"/>
                <c:pt idx="0">
                  <c:v>Meta fis 2016</c:v>
                </c:pt>
              </c:strCache>
            </c:strRef>
          </c:tx>
          <c:spPr>
            <a:solidFill>
              <a:schemeClr val="accent1"/>
            </a:solidFill>
            <a:ln>
              <a:noFill/>
            </a:ln>
            <a:effectLst/>
          </c:spPr>
          <c:invertIfNegative val="0"/>
          <c:cat>
            <c:strRef>
              <c:f>Hoja2!$A$84:$A$87</c:f>
              <c:strCache>
                <c:ptCount val="4"/>
                <c:pt idx="0">
                  <c:v>4.1 </c:v>
                </c:pt>
                <c:pt idx="1">
                  <c:v>4.2 </c:v>
                </c:pt>
                <c:pt idx="2">
                  <c:v>4.3</c:v>
                </c:pt>
                <c:pt idx="3">
                  <c:v>4.4 </c:v>
                </c:pt>
              </c:strCache>
            </c:strRef>
          </c:cat>
          <c:val>
            <c:numRef>
              <c:f>Hoja2!$B$84:$B$87</c:f>
              <c:numCache>
                <c:formatCode>0.00%</c:formatCode>
                <c:ptCount val="4"/>
                <c:pt idx="0" formatCode="0%">
                  <c:v>1</c:v>
                </c:pt>
                <c:pt idx="1">
                  <c:v>0.98599999999999999</c:v>
                </c:pt>
                <c:pt idx="2">
                  <c:v>0.68700000000000006</c:v>
                </c:pt>
                <c:pt idx="3" formatCode="0%">
                  <c:v>1</c:v>
                </c:pt>
              </c:numCache>
            </c:numRef>
          </c:val>
          <c:extLst>
            <c:ext xmlns:c16="http://schemas.microsoft.com/office/drawing/2014/chart" uri="{C3380CC4-5D6E-409C-BE32-E72D297353CC}">
              <c16:uniqueId val="{00000000-6005-4466-BD0E-6A439C771E71}"/>
            </c:ext>
          </c:extLst>
        </c:ser>
        <c:ser>
          <c:idx val="1"/>
          <c:order val="1"/>
          <c:tx>
            <c:strRef>
              <c:f>Hoja2!$C$83</c:f>
              <c:strCache>
                <c:ptCount val="1"/>
                <c:pt idx="0">
                  <c:v>Meta fin 2016</c:v>
                </c:pt>
              </c:strCache>
            </c:strRef>
          </c:tx>
          <c:spPr>
            <a:solidFill>
              <a:schemeClr val="accent2"/>
            </a:solidFill>
            <a:ln>
              <a:noFill/>
            </a:ln>
            <a:effectLst/>
          </c:spPr>
          <c:invertIfNegative val="0"/>
          <c:cat>
            <c:strRef>
              <c:f>Hoja2!$A$84:$A$87</c:f>
              <c:strCache>
                <c:ptCount val="4"/>
                <c:pt idx="0">
                  <c:v>4.1 </c:v>
                </c:pt>
                <c:pt idx="1">
                  <c:v>4.2 </c:v>
                </c:pt>
                <c:pt idx="2">
                  <c:v>4.3</c:v>
                </c:pt>
                <c:pt idx="3">
                  <c:v>4.4 </c:v>
                </c:pt>
              </c:strCache>
            </c:strRef>
          </c:cat>
          <c:val>
            <c:numRef>
              <c:f>Hoja2!$C$84:$C$87</c:f>
              <c:numCache>
                <c:formatCode>0%</c:formatCode>
                <c:ptCount val="4"/>
                <c:pt idx="0">
                  <c:v>0.33</c:v>
                </c:pt>
                <c:pt idx="1">
                  <c:v>0.87</c:v>
                </c:pt>
                <c:pt idx="2">
                  <c:v>0.89</c:v>
                </c:pt>
                <c:pt idx="3">
                  <c:v>1</c:v>
                </c:pt>
              </c:numCache>
            </c:numRef>
          </c:val>
          <c:extLst>
            <c:ext xmlns:c16="http://schemas.microsoft.com/office/drawing/2014/chart" uri="{C3380CC4-5D6E-409C-BE32-E72D297353CC}">
              <c16:uniqueId val="{00000001-6005-4466-BD0E-6A439C771E71}"/>
            </c:ext>
          </c:extLst>
        </c:ser>
        <c:dLbls>
          <c:showLegendKey val="0"/>
          <c:showVal val="0"/>
          <c:showCatName val="0"/>
          <c:showSerName val="0"/>
          <c:showPercent val="0"/>
          <c:showBubbleSize val="0"/>
        </c:dLbls>
        <c:gapWidth val="219"/>
        <c:overlap val="-27"/>
        <c:axId val="267311728"/>
        <c:axId val="266553008"/>
      </c:barChart>
      <c:catAx>
        <c:axId val="267311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6553008"/>
        <c:crosses val="autoZero"/>
        <c:auto val="1"/>
        <c:lblAlgn val="ctr"/>
        <c:lblOffset val="100"/>
        <c:noMultiLvlLbl val="0"/>
      </c:catAx>
      <c:valAx>
        <c:axId val="266553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7311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Avance físico/financiero Programa 5</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Hoja2!$A$97</c:f>
              <c:strCache>
                <c:ptCount val="1"/>
                <c:pt idx="0">
                  <c:v>5.1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Hoja2!$B$96:$C$96</c:f>
              <c:strCache>
                <c:ptCount val="2"/>
                <c:pt idx="0">
                  <c:v>Meta fis 2017</c:v>
                </c:pt>
                <c:pt idx="1">
                  <c:v>Meta fin 2017</c:v>
                </c:pt>
              </c:strCache>
            </c:strRef>
          </c:cat>
          <c:val>
            <c:numRef>
              <c:f>Hoja2!$B$97:$C$97</c:f>
              <c:numCache>
                <c:formatCode>0%</c:formatCode>
                <c:ptCount val="2"/>
                <c:pt idx="0" formatCode="0.00%">
                  <c:v>0.77800000000000002</c:v>
                </c:pt>
                <c:pt idx="1">
                  <c:v>0.79</c:v>
                </c:pt>
              </c:numCache>
            </c:numRef>
          </c:val>
          <c:extLst>
            <c:ext xmlns:c16="http://schemas.microsoft.com/office/drawing/2014/chart" uri="{C3380CC4-5D6E-409C-BE32-E72D297353CC}">
              <c16:uniqueId val="{00000000-16E5-4A27-8533-6458643EEABC}"/>
            </c:ext>
          </c:extLst>
        </c:ser>
        <c:ser>
          <c:idx val="1"/>
          <c:order val="1"/>
          <c:tx>
            <c:strRef>
              <c:f>Hoja2!$A$98</c:f>
              <c:strCache>
                <c:ptCount val="1"/>
                <c:pt idx="0">
                  <c:v>5.2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Hoja2!$B$96:$C$96</c:f>
              <c:strCache>
                <c:ptCount val="2"/>
                <c:pt idx="0">
                  <c:v>Meta fis 2017</c:v>
                </c:pt>
                <c:pt idx="1">
                  <c:v>Meta fin 2017</c:v>
                </c:pt>
              </c:strCache>
            </c:strRef>
          </c:cat>
          <c:val>
            <c:numRef>
              <c:f>Hoja2!$B$98:$C$98</c:f>
              <c:numCache>
                <c:formatCode>0%</c:formatCode>
                <c:ptCount val="2"/>
                <c:pt idx="0">
                  <c:v>1</c:v>
                </c:pt>
                <c:pt idx="1">
                  <c:v>0.33</c:v>
                </c:pt>
              </c:numCache>
            </c:numRef>
          </c:val>
          <c:extLst>
            <c:ext xmlns:c16="http://schemas.microsoft.com/office/drawing/2014/chart" uri="{C3380CC4-5D6E-409C-BE32-E72D297353CC}">
              <c16:uniqueId val="{00000001-16E5-4A27-8533-6458643EEABC}"/>
            </c:ext>
          </c:extLst>
        </c:ser>
        <c:dLbls>
          <c:showLegendKey val="0"/>
          <c:showVal val="0"/>
          <c:showCatName val="0"/>
          <c:showSerName val="0"/>
          <c:showPercent val="0"/>
          <c:showBubbleSize val="0"/>
        </c:dLbls>
        <c:gapWidth val="219"/>
        <c:overlap val="-27"/>
        <c:axId val="267308984"/>
        <c:axId val="266553792"/>
      </c:barChart>
      <c:catAx>
        <c:axId val="267308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6553792"/>
        <c:crosses val="autoZero"/>
        <c:auto val="1"/>
        <c:lblAlgn val="ctr"/>
        <c:lblOffset val="100"/>
        <c:noMultiLvlLbl val="0"/>
      </c:catAx>
      <c:valAx>
        <c:axId val="26655379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7308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effectLst/>
              </a:rPr>
              <a:t>Avance físico/financiero Programa 6</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Hoja2!$B$111</c:f>
              <c:strCache>
                <c:ptCount val="1"/>
                <c:pt idx="0">
                  <c:v>Meta fis 2017</c:v>
                </c:pt>
              </c:strCache>
            </c:strRef>
          </c:tx>
          <c:spPr>
            <a:solidFill>
              <a:schemeClr val="accent1"/>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439-4DF0-880B-1064B507E0D7}"/>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439-4DF0-880B-1064B507E0D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Hoja2!$A$112:$A$113</c:f>
              <c:strCache>
                <c:ptCount val="2"/>
                <c:pt idx="0">
                  <c:v>6.1 </c:v>
                </c:pt>
                <c:pt idx="1">
                  <c:v>6.3</c:v>
                </c:pt>
              </c:strCache>
            </c:strRef>
          </c:cat>
          <c:val>
            <c:numRef>
              <c:f>Hoja2!$B$112:$B$113</c:f>
              <c:numCache>
                <c:formatCode>0.00%</c:formatCode>
                <c:ptCount val="2"/>
                <c:pt idx="0">
                  <c:v>0.86799999999999999</c:v>
                </c:pt>
                <c:pt idx="1">
                  <c:v>0.94399999999999995</c:v>
                </c:pt>
              </c:numCache>
            </c:numRef>
          </c:val>
          <c:extLst>
            <c:ext xmlns:c16="http://schemas.microsoft.com/office/drawing/2014/chart" uri="{C3380CC4-5D6E-409C-BE32-E72D297353CC}">
              <c16:uniqueId val="{00000000-7439-4DF0-880B-1064B507E0D7}"/>
            </c:ext>
          </c:extLst>
        </c:ser>
        <c:ser>
          <c:idx val="1"/>
          <c:order val="1"/>
          <c:tx>
            <c:strRef>
              <c:f>Hoja2!$C$111</c:f>
              <c:strCache>
                <c:ptCount val="1"/>
                <c:pt idx="0">
                  <c:v>Meta fin 2017</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Hoja2!$A$112:$A$113</c:f>
              <c:strCache>
                <c:ptCount val="2"/>
                <c:pt idx="0">
                  <c:v>6.1 </c:v>
                </c:pt>
                <c:pt idx="1">
                  <c:v>6.3</c:v>
                </c:pt>
              </c:strCache>
            </c:strRef>
          </c:cat>
          <c:val>
            <c:numRef>
              <c:f>Hoja2!$C$112:$C$113</c:f>
              <c:numCache>
                <c:formatCode>0%</c:formatCode>
                <c:ptCount val="2"/>
                <c:pt idx="0">
                  <c:v>0.7</c:v>
                </c:pt>
                <c:pt idx="1">
                  <c:v>0.98</c:v>
                </c:pt>
              </c:numCache>
            </c:numRef>
          </c:val>
          <c:extLst>
            <c:ext xmlns:c16="http://schemas.microsoft.com/office/drawing/2014/chart" uri="{C3380CC4-5D6E-409C-BE32-E72D297353CC}">
              <c16:uniqueId val="{00000001-7439-4DF0-880B-1064B507E0D7}"/>
            </c:ext>
          </c:extLst>
        </c:ser>
        <c:dLbls>
          <c:showLegendKey val="0"/>
          <c:showVal val="0"/>
          <c:showCatName val="0"/>
          <c:showSerName val="0"/>
          <c:showPercent val="0"/>
          <c:showBubbleSize val="0"/>
        </c:dLbls>
        <c:gapWidth val="219"/>
        <c:overlap val="-27"/>
        <c:axId val="266554576"/>
        <c:axId val="266554968"/>
      </c:barChart>
      <c:catAx>
        <c:axId val="266554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6554968"/>
        <c:crosses val="autoZero"/>
        <c:auto val="1"/>
        <c:lblAlgn val="ctr"/>
        <c:lblOffset val="100"/>
        <c:noMultiLvlLbl val="0"/>
      </c:catAx>
      <c:valAx>
        <c:axId val="2665549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6554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b="1">
                <a:solidFill>
                  <a:sysClr val="windowText" lastClr="000000"/>
                </a:solidFill>
              </a:rPr>
              <a:t>Avance de legalización de usuarios de aguas superficiales y subterráneas en el departamento del Cesar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dPt>
            <c:idx val="1"/>
            <c:invertIfNegative val="0"/>
            <c:bubble3D val="0"/>
            <c:spPr>
              <a:solidFill>
                <a:srgbClr val="FF0000"/>
              </a:solidFill>
              <a:ln>
                <a:noFill/>
              </a:ln>
              <a:effectLst/>
              <a:sp3d/>
            </c:spPr>
            <c:extLst>
              <c:ext xmlns:c16="http://schemas.microsoft.com/office/drawing/2014/chart" uri="{C3380CC4-5D6E-409C-BE32-E72D297353CC}">
                <c16:uniqueId val="{00000001-842A-46D2-AA50-1A7E5EC63864}"/>
              </c:ext>
            </c:extLst>
          </c:dPt>
          <c:dPt>
            <c:idx val="2"/>
            <c:invertIfNegative val="0"/>
            <c:bubble3D val="0"/>
            <c:spPr>
              <a:solidFill>
                <a:srgbClr val="00B050"/>
              </a:solidFill>
              <a:ln>
                <a:noFill/>
              </a:ln>
              <a:effectLst/>
              <a:sp3d/>
            </c:spPr>
            <c:extLst>
              <c:ext xmlns:c16="http://schemas.microsoft.com/office/drawing/2014/chart" uri="{C3380CC4-5D6E-409C-BE32-E72D297353CC}">
                <c16:uniqueId val="{00000003-842A-46D2-AA50-1A7E5EC63864}"/>
              </c:ext>
            </c:extLst>
          </c:dPt>
          <c:dLbls>
            <c:dLbl>
              <c:idx val="0"/>
              <c:layout>
                <c:manualLayout>
                  <c:x val="0"/>
                  <c:y val="-3.70370370370370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42A-46D2-AA50-1A7E5EC63864}"/>
                </c:ext>
              </c:extLst>
            </c:dLbl>
            <c:dLbl>
              <c:idx val="1"/>
              <c:layout>
                <c:manualLayout>
                  <c:x val="0"/>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2A-46D2-AA50-1A7E5EC63864}"/>
                </c:ext>
              </c:extLst>
            </c:dLbl>
            <c:dLbl>
              <c:idx val="2"/>
              <c:layout>
                <c:manualLayout>
                  <c:x val="0"/>
                  <c:y val="-1.85185185185185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42A-46D2-AA50-1A7E5EC6386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Hoja1!$C$7:$G$7</c:f>
              <c:numCache>
                <c:formatCode>General</c:formatCode>
                <c:ptCount val="3"/>
                <c:pt idx="0">
                  <c:v>2013</c:v>
                </c:pt>
                <c:pt idx="1">
                  <c:v>2014</c:v>
                </c:pt>
                <c:pt idx="2">
                  <c:v>2015</c:v>
                </c:pt>
              </c:numCache>
            </c:numRef>
          </c:cat>
          <c:val>
            <c:numRef>
              <c:f>Hoja1!$C$3:$G$3</c:f>
              <c:numCache>
                <c:formatCode>0.00%</c:formatCode>
                <c:ptCount val="3"/>
                <c:pt idx="0" formatCode="0%">
                  <c:v>0.48</c:v>
                </c:pt>
                <c:pt idx="1">
                  <c:v>0.52500000000000002</c:v>
                </c:pt>
                <c:pt idx="2" formatCode="0%">
                  <c:v>0.7</c:v>
                </c:pt>
              </c:numCache>
            </c:numRef>
          </c:val>
          <c:extLst>
            <c:ext xmlns:c16="http://schemas.microsoft.com/office/drawing/2014/chart" uri="{C3380CC4-5D6E-409C-BE32-E72D297353CC}">
              <c16:uniqueId val="{00000005-842A-46D2-AA50-1A7E5EC63864}"/>
            </c:ext>
          </c:extLst>
        </c:ser>
        <c:dLbls>
          <c:showLegendKey val="0"/>
          <c:showVal val="0"/>
          <c:showCatName val="0"/>
          <c:showSerName val="0"/>
          <c:showPercent val="0"/>
          <c:showBubbleSize val="0"/>
        </c:dLbls>
        <c:gapWidth val="150"/>
        <c:shape val="box"/>
        <c:axId val="266555752"/>
        <c:axId val="266556144"/>
        <c:axId val="0"/>
      </c:bar3DChart>
      <c:catAx>
        <c:axId val="266555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266556144"/>
        <c:crosses val="autoZero"/>
        <c:auto val="1"/>
        <c:lblAlgn val="ctr"/>
        <c:lblOffset val="100"/>
        <c:noMultiLvlLbl val="0"/>
      </c:catAx>
      <c:valAx>
        <c:axId val="2665561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665557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DC84-4240-8D72-8DF49E3E2994}"/>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DC84-4240-8D72-8DF49E3E2994}"/>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DC84-4240-8D72-8DF49E3E2994}"/>
              </c:ext>
            </c:extLst>
          </c:dPt>
          <c:cat>
            <c:strRef>
              <c:f>Hoja1!$R$4:$R$6</c:f>
              <c:strCache>
                <c:ptCount val="3"/>
                <c:pt idx="0">
                  <c:v>MAMÍFEROS</c:v>
                </c:pt>
                <c:pt idx="1">
                  <c:v>AVES</c:v>
                </c:pt>
                <c:pt idx="2">
                  <c:v>REPTILES</c:v>
                </c:pt>
              </c:strCache>
            </c:strRef>
          </c:cat>
          <c:val>
            <c:numRef>
              <c:f>Hoja1!$S$4:$S$6</c:f>
              <c:numCache>
                <c:formatCode>General</c:formatCode>
                <c:ptCount val="3"/>
                <c:pt idx="0">
                  <c:v>59</c:v>
                </c:pt>
                <c:pt idx="1">
                  <c:v>56</c:v>
                </c:pt>
                <c:pt idx="2">
                  <c:v>867</c:v>
                </c:pt>
              </c:numCache>
            </c:numRef>
          </c:val>
          <c:extLst>
            <c:ext xmlns:c16="http://schemas.microsoft.com/office/drawing/2014/chart" uri="{C3380CC4-5D6E-409C-BE32-E72D297353CC}">
              <c16:uniqueId val="{00000006-DC84-4240-8D72-8DF49E3E2994}"/>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571741032371027E-2"/>
          <c:y val="5.1400554097404488E-2"/>
          <c:w val="0.7234433739260856"/>
          <c:h val="0.74924358413531644"/>
        </c:manualLayout>
      </c:layout>
      <c:barChart>
        <c:barDir val="col"/>
        <c:grouping val="clustered"/>
        <c:varyColors val="0"/>
        <c:ser>
          <c:idx val="0"/>
          <c:order val="0"/>
          <c:tx>
            <c:v>% EJECUCIÓN FÍSICA</c:v>
          </c:tx>
          <c:invertIfNegative val="0"/>
          <c:cat>
            <c:strRef>
              <c:f>Gráficos!$C$6:$C$18</c:f>
              <c:strCache>
                <c:ptCount val="13"/>
                <c:pt idx="0">
                  <c:v>1.1.1</c:v>
                </c:pt>
                <c:pt idx="1">
                  <c:v>1.1.2</c:v>
                </c:pt>
                <c:pt idx="2">
                  <c:v>1.1.3</c:v>
                </c:pt>
                <c:pt idx="3">
                  <c:v>1.1.4</c:v>
                </c:pt>
                <c:pt idx="4">
                  <c:v>1.1.5</c:v>
                </c:pt>
                <c:pt idx="5">
                  <c:v>1.2.1.</c:v>
                </c:pt>
                <c:pt idx="6">
                  <c:v>1.3.1</c:v>
                </c:pt>
                <c:pt idx="7">
                  <c:v>1.3.2</c:v>
                </c:pt>
                <c:pt idx="9">
                  <c:v>1.3.3.</c:v>
                </c:pt>
                <c:pt idx="10">
                  <c:v>1.3.4.</c:v>
                </c:pt>
                <c:pt idx="11">
                  <c:v>1.3.5.</c:v>
                </c:pt>
                <c:pt idx="12">
                  <c:v>1.3.6</c:v>
                </c:pt>
              </c:strCache>
            </c:strRef>
          </c:cat>
          <c:val>
            <c:numRef>
              <c:f>Gráficos!$E$6:$E$18</c:f>
              <c:numCache>
                <c:formatCode>General</c:formatCode>
                <c:ptCount val="13"/>
                <c:pt idx="0">
                  <c:v>0</c:v>
                </c:pt>
                <c:pt idx="1">
                  <c:v>0</c:v>
                </c:pt>
                <c:pt idx="2">
                  <c:v>100</c:v>
                </c:pt>
                <c:pt idx="3">
                  <c:v>0</c:v>
                </c:pt>
                <c:pt idx="4" formatCode="0">
                  <c:v>100</c:v>
                </c:pt>
                <c:pt idx="5">
                  <c:v>100</c:v>
                </c:pt>
                <c:pt idx="6">
                  <c:v>100</c:v>
                </c:pt>
                <c:pt idx="7">
                  <c:v>100</c:v>
                </c:pt>
                <c:pt idx="8">
                  <c:v>0</c:v>
                </c:pt>
                <c:pt idx="9">
                  <c:v>100</c:v>
                </c:pt>
                <c:pt idx="10">
                  <c:v>0</c:v>
                </c:pt>
                <c:pt idx="11">
                  <c:v>0</c:v>
                </c:pt>
                <c:pt idx="12">
                  <c:v>100</c:v>
                </c:pt>
              </c:numCache>
            </c:numRef>
          </c:val>
          <c:extLst>
            <c:ext xmlns:c16="http://schemas.microsoft.com/office/drawing/2014/chart" uri="{C3380CC4-5D6E-409C-BE32-E72D297353CC}">
              <c16:uniqueId val="{00000000-2250-4BFF-BE87-0DED19674968}"/>
            </c:ext>
          </c:extLst>
        </c:ser>
        <c:ser>
          <c:idx val="1"/>
          <c:order val="1"/>
          <c:tx>
            <c:v>% EJECUCIÓN FINANCIERA</c:v>
          </c:tx>
          <c:invertIfNegative val="0"/>
          <c:cat>
            <c:strRef>
              <c:f>Gráficos!$C$6:$C$18</c:f>
              <c:strCache>
                <c:ptCount val="13"/>
                <c:pt idx="0">
                  <c:v>1.1.1</c:v>
                </c:pt>
                <c:pt idx="1">
                  <c:v>1.1.2</c:v>
                </c:pt>
                <c:pt idx="2">
                  <c:v>1.1.3</c:v>
                </c:pt>
                <c:pt idx="3">
                  <c:v>1.1.4</c:v>
                </c:pt>
                <c:pt idx="4">
                  <c:v>1.1.5</c:v>
                </c:pt>
                <c:pt idx="5">
                  <c:v>1.2.1.</c:v>
                </c:pt>
                <c:pt idx="6">
                  <c:v>1.3.1</c:v>
                </c:pt>
                <c:pt idx="7">
                  <c:v>1.3.2</c:v>
                </c:pt>
                <c:pt idx="9">
                  <c:v>1.3.3.</c:v>
                </c:pt>
                <c:pt idx="10">
                  <c:v>1.3.4.</c:v>
                </c:pt>
                <c:pt idx="11">
                  <c:v>1.3.5.</c:v>
                </c:pt>
                <c:pt idx="12">
                  <c:v>1.3.6</c:v>
                </c:pt>
              </c:strCache>
            </c:strRef>
          </c:cat>
          <c:val>
            <c:numRef>
              <c:f>Gráficos!$F$6:$F$18</c:f>
              <c:numCache>
                <c:formatCode>General</c:formatCode>
                <c:ptCount val="13"/>
                <c:pt idx="0">
                  <c:v>0</c:v>
                </c:pt>
                <c:pt idx="1">
                  <c:v>0</c:v>
                </c:pt>
                <c:pt idx="2" formatCode="0.00">
                  <c:v>53.024108999999996</c:v>
                </c:pt>
                <c:pt idx="3">
                  <c:v>0</c:v>
                </c:pt>
                <c:pt idx="4">
                  <c:v>0</c:v>
                </c:pt>
                <c:pt idx="5">
                  <c:v>0</c:v>
                </c:pt>
                <c:pt idx="6">
                  <c:v>0</c:v>
                </c:pt>
                <c:pt idx="7">
                  <c:v>0</c:v>
                </c:pt>
                <c:pt idx="9">
                  <c:v>0</c:v>
                </c:pt>
                <c:pt idx="10">
                  <c:v>0</c:v>
                </c:pt>
                <c:pt idx="11">
                  <c:v>0</c:v>
                </c:pt>
                <c:pt idx="12">
                  <c:v>0</c:v>
                </c:pt>
              </c:numCache>
            </c:numRef>
          </c:val>
          <c:extLst>
            <c:ext xmlns:c16="http://schemas.microsoft.com/office/drawing/2014/chart" uri="{C3380CC4-5D6E-409C-BE32-E72D297353CC}">
              <c16:uniqueId val="{00000001-2250-4BFF-BE87-0DED19674968}"/>
            </c:ext>
          </c:extLst>
        </c:ser>
        <c:dLbls>
          <c:showLegendKey val="0"/>
          <c:showVal val="0"/>
          <c:showCatName val="0"/>
          <c:showSerName val="0"/>
          <c:showPercent val="0"/>
          <c:showBubbleSize val="0"/>
        </c:dLbls>
        <c:gapWidth val="150"/>
        <c:axId val="268905848"/>
        <c:axId val="268907024"/>
      </c:barChart>
      <c:catAx>
        <c:axId val="268905848"/>
        <c:scaling>
          <c:orientation val="minMax"/>
        </c:scaling>
        <c:delete val="0"/>
        <c:axPos val="b"/>
        <c:numFmt formatCode="General" sourceLinked="0"/>
        <c:majorTickMark val="out"/>
        <c:minorTickMark val="none"/>
        <c:tickLblPos val="nextTo"/>
        <c:txPr>
          <a:bodyPr/>
          <a:lstStyle/>
          <a:p>
            <a:pPr>
              <a:defRPr lang="es-CO"/>
            </a:pPr>
            <a:endParaRPr lang="es-CO"/>
          </a:p>
        </c:txPr>
        <c:crossAx val="268907024"/>
        <c:crosses val="autoZero"/>
        <c:auto val="1"/>
        <c:lblAlgn val="ctr"/>
        <c:lblOffset val="100"/>
        <c:noMultiLvlLbl val="0"/>
      </c:catAx>
      <c:valAx>
        <c:axId val="268907024"/>
        <c:scaling>
          <c:orientation val="minMax"/>
        </c:scaling>
        <c:delete val="0"/>
        <c:axPos val="l"/>
        <c:majorGridlines/>
        <c:numFmt formatCode="General" sourceLinked="1"/>
        <c:majorTickMark val="out"/>
        <c:minorTickMark val="none"/>
        <c:tickLblPos val="nextTo"/>
        <c:txPr>
          <a:bodyPr/>
          <a:lstStyle/>
          <a:p>
            <a:pPr>
              <a:defRPr lang="es-CO"/>
            </a:pPr>
            <a:endParaRPr lang="es-CO"/>
          </a:p>
        </c:txPr>
        <c:crossAx val="268905848"/>
        <c:crosses val="autoZero"/>
        <c:crossBetween val="between"/>
      </c:valAx>
    </c:plotArea>
    <c:legend>
      <c:legendPos val="r"/>
      <c:layout>
        <c:manualLayout>
          <c:xMode val="edge"/>
          <c:yMode val="edge"/>
          <c:x val="0.81994473516899424"/>
          <c:y val="0.31906058617673388"/>
          <c:w val="0.16616634877162584"/>
          <c:h val="0.38965660542433134"/>
        </c:manualLayout>
      </c:layout>
      <c:overlay val="0"/>
      <c:txPr>
        <a:bodyPr/>
        <a:lstStyle/>
        <a:p>
          <a:pPr>
            <a:defRPr lang="es-CO"/>
          </a:pPr>
          <a:endParaRPr lang="es-CO"/>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471776612671832E-2"/>
          <c:y val="2.9007087092030006E-2"/>
          <c:w val="0.75044751154237765"/>
          <c:h val="0.86508666001501766"/>
        </c:manualLayout>
      </c:layout>
      <c:barChart>
        <c:barDir val="col"/>
        <c:grouping val="clustered"/>
        <c:varyColors val="0"/>
        <c:ser>
          <c:idx val="0"/>
          <c:order val="0"/>
          <c:tx>
            <c:v>% EJECUCIÓN FÍSICA</c:v>
          </c:tx>
          <c:invertIfNegative val="0"/>
          <c:cat>
            <c:strRef>
              <c:f>Gráficos!$C$77:$C$94</c:f>
              <c:strCache>
                <c:ptCount val="18"/>
                <c:pt idx="0">
                  <c:v>3.1.1</c:v>
                </c:pt>
                <c:pt idx="1">
                  <c:v>3.2.1</c:v>
                </c:pt>
                <c:pt idx="2">
                  <c:v>3.3.1</c:v>
                </c:pt>
                <c:pt idx="3">
                  <c:v>3.3.2</c:v>
                </c:pt>
                <c:pt idx="4">
                  <c:v>3.3.3</c:v>
                </c:pt>
                <c:pt idx="5">
                  <c:v>3.3.4</c:v>
                </c:pt>
                <c:pt idx="6">
                  <c:v>3.4.1</c:v>
                </c:pt>
                <c:pt idx="7">
                  <c:v>3.4.2</c:v>
                </c:pt>
                <c:pt idx="9">
                  <c:v>3.4.3</c:v>
                </c:pt>
                <c:pt idx="11">
                  <c:v>3.5.1</c:v>
                </c:pt>
                <c:pt idx="12">
                  <c:v>3.6.1</c:v>
                </c:pt>
                <c:pt idx="14">
                  <c:v>3.6.3</c:v>
                </c:pt>
                <c:pt idx="16">
                  <c:v>3.6.5</c:v>
                </c:pt>
                <c:pt idx="17">
                  <c:v>3.6.7</c:v>
                </c:pt>
              </c:strCache>
            </c:strRef>
          </c:cat>
          <c:val>
            <c:numRef>
              <c:f>Gráficos!$E$77:$E$94</c:f>
              <c:numCache>
                <c:formatCode>General</c:formatCode>
                <c:ptCount val="18"/>
                <c:pt idx="0">
                  <c:v>0</c:v>
                </c:pt>
                <c:pt idx="1">
                  <c:v>0</c:v>
                </c:pt>
                <c:pt idx="2">
                  <c:v>0</c:v>
                </c:pt>
                <c:pt idx="3">
                  <c:v>0</c:v>
                </c:pt>
                <c:pt idx="4" formatCode="0">
                  <c:v>0</c:v>
                </c:pt>
                <c:pt idx="5">
                  <c:v>0</c:v>
                </c:pt>
                <c:pt idx="6">
                  <c:v>0</c:v>
                </c:pt>
                <c:pt idx="7">
                  <c:v>0</c:v>
                </c:pt>
                <c:pt idx="8">
                  <c:v>100</c:v>
                </c:pt>
                <c:pt idx="9">
                  <c:v>100</c:v>
                </c:pt>
                <c:pt idx="10">
                  <c:v>0</c:v>
                </c:pt>
                <c:pt idx="11" formatCode="0">
                  <c:v>0</c:v>
                </c:pt>
                <c:pt idx="12">
                  <c:v>0</c:v>
                </c:pt>
                <c:pt idx="13">
                  <c:v>0</c:v>
                </c:pt>
                <c:pt idx="14">
                  <c:v>100</c:v>
                </c:pt>
                <c:pt idx="15">
                  <c:v>100</c:v>
                </c:pt>
                <c:pt idx="16">
                  <c:v>100</c:v>
                </c:pt>
                <c:pt idx="17">
                  <c:v>0</c:v>
                </c:pt>
              </c:numCache>
            </c:numRef>
          </c:val>
          <c:extLst>
            <c:ext xmlns:c16="http://schemas.microsoft.com/office/drawing/2014/chart" uri="{C3380CC4-5D6E-409C-BE32-E72D297353CC}">
              <c16:uniqueId val="{00000000-17FA-4C0A-8080-B42EC4438242}"/>
            </c:ext>
          </c:extLst>
        </c:ser>
        <c:ser>
          <c:idx val="1"/>
          <c:order val="1"/>
          <c:tx>
            <c:v>% EJECUCIÓN FÍNANCIERA</c:v>
          </c:tx>
          <c:invertIfNegative val="0"/>
          <c:cat>
            <c:strRef>
              <c:f>Gráficos!$C$77:$C$94</c:f>
              <c:strCache>
                <c:ptCount val="18"/>
                <c:pt idx="0">
                  <c:v>3.1.1</c:v>
                </c:pt>
                <c:pt idx="1">
                  <c:v>3.2.1</c:v>
                </c:pt>
                <c:pt idx="2">
                  <c:v>3.3.1</c:v>
                </c:pt>
                <c:pt idx="3">
                  <c:v>3.3.2</c:v>
                </c:pt>
                <c:pt idx="4">
                  <c:v>3.3.3</c:v>
                </c:pt>
                <c:pt idx="5">
                  <c:v>3.3.4</c:v>
                </c:pt>
                <c:pt idx="6">
                  <c:v>3.4.1</c:v>
                </c:pt>
                <c:pt idx="7">
                  <c:v>3.4.2</c:v>
                </c:pt>
                <c:pt idx="9">
                  <c:v>3.4.3</c:v>
                </c:pt>
                <c:pt idx="11">
                  <c:v>3.5.1</c:v>
                </c:pt>
                <c:pt idx="12">
                  <c:v>3.6.1</c:v>
                </c:pt>
                <c:pt idx="14">
                  <c:v>3.6.3</c:v>
                </c:pt>
                <c:pt idx="16">
                  <c:v>3.6.5</c:v>
                </c:pt>
                <c:pt idx="17">
                  <c:v>3.6.7</c:v>
                </c:pt>
              </c:strCache>
            </c:strRef>
          </c:cat>
          <c:val>
            <c:numRef>
              <c:f>Gráficos!$F$77:$F$94</c:f>
              <c:numCache>
                <c:formatCode>General</c:formatCode>
                <c:ptCount val="18"/>
                <c:pt idx="0">
                  <c:v>0</c:v>
                </c:pt>
                <c:pt idx="1">
                  <c:v>0</c:v>
                </c:pt>
                <c:pt idx="2">
                  <c:v>0</c:v>
                </c:pt>
                <c:pt idx="3">
                  <c:v>0</c:v>
                </c:pt>
                <c:pt idx="4">
                  <c:v>0</c:v>
                </c:pt>
                <c:pt idx="5">
                  <c:v>0</c:v>
                </c:pt>
                <c:pt idx="6">
                  <c:v>0</c:v>
                </c:pt>
                <c:pt idx="7">
                  <c:v>0</c:v>
                </c:pt>
                <c:pt idx="9">
                  <c:v>0</c:v>
                </c:pt>
                <c:pt idx="11">
                  <c:v>0</c:v>
                </c:pt>
                <c:pt idx="12">
                  <c:v>0</c:v>
                </c:pt>
                <c:pt idx="14">
                  <c:v>0</c:v>
                </c:pt>
                <c:pt idx="16">
                  <c:v>0</c:v>
                </c:pt>
                <c:pt idx="17">
                  <c:v>0</c:v>
                </c:pt>
              </c:numCache>
            </c:numRef>
          </c:val>
          <c:extLst>
            <c:ext xmlns:c16="http://schemas.microsoft.com/office/drawing/2014/chart" uri="{C3380CC4-5D6E-409C-BE32-E72D297353CC}">
              <c16:uniqueId val="{00000001-17FA-4C0A-8080-B42EC4438242}"/>
            </c:ext>
          </c:extLst>
        </c:ser>
        <c:dLbls>
          <c:showLegendKey val="0"/>
          <c:showVal val="0"/>
          <c:showCatName val="0"/>
          <c:showSerName val="0"/>
          <c:showPercent val="0"/>
          <c:showBubbleSize val="0"/>
        </c:dLbls>
        <c:gapWidth val="150"/>
        <c:axId val="268907808"/>
        <c:axId val="268908200"/>
      </c:barChart>
      <c:catAx>
        <c:axId val="268907808"/>
        <c:scaling>
          <c:orientation val="minMax"/>
        </c:scaling>
        <c:delete val="0"/>
        <c:axPos val="b"/>
        <c:numFmt formatCode="General" sourceLinked="0"/>
        <c:majorTickMark val="out"/>
        <c:minorTickMark val="none"/>
        <c:tickLblPos val="nextTo"/>
        <c:txPr>
          <a:bodyPr/>
          <a:lstStyle/>
          <a:p>
            <a:pPr>
              <a:defRPr lang="es-CO"/>
            </a:pPr>
            <a:endParaRPr lang="es-CO"/>
          </a:p>
        </c:txPr>
        <c:crossAx val="268908200"/>
        <c:crosses val="autoZero"/>
        <c:auto val="1"/>
        <c:lblAlgn val="ctr"/>
        <c:lblOffset val="100"/>
        <c:noMultiLvlLbl val="0"/>
      </c:catAx>
      <c:valAx>
        <c:axId val="268908200"/>
        <c:scaling>
          <c:orientation val="minMax"/>
        </c:scaling>
        <c:delete val="0"/>
        <c:axPos val="l"/>
        <c:majorGridlines/>
        <c:numFmt formatCode="General" sourceLinked="1"/>
        <c:majorTickMark val="out"/>
        <c:minorTickMark val="none"/>
        <c:tickLblPos val="nextTo"/>
        <c:txPr>
          <a:bodyPr/>
          <a:lstStyle/>
          <a:p>
            <a:pPr>
              <a:defRPr lang="es-CO"/>
            </a:pPr>
            <a:endParaRPr lang="es-CO"/>
          </a:p>
        </c:txPr>
        <c:crossAx val="268907808"/>
        <c:crosses val="autoZero"/>
        <c:crossBetween val="between"/>
      </c:valAx>
    </c:plotArea>
    <c:legend>
      <c:legendPos val="r"/>
      <c:layout>
        <c:manualLayout>
          <c:xMode val="edge"/>
          <c:yMode val="edge"/>
          <c:x val="0.823919288155046"/>
          <c:y val="0.45275553132618079"/>
          <c:w val="0.16365798706210721"/>
          <c:h val="0.17548133595285384"/>
        </c:manualLayout>
      </c:layout>
      <c:overlay val="0"/>
      <c:txPr>
        <a:bodyPr/>
        <a:lstStyle/>
        <a:p>
          <a:pPr>
            <a:defRPr lang="es-CO"/>
          </a:pPr>
          <a:endParaRPr lang="es-CO"/>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86372016333912E-2"/>
          <c:y val="2.8872180574294692E-2"/>
          <c:w val="0.73862861896411292"/>
          <c:h val="0.84937965621296962"/>
        </c:manualLayout>
      </c:layout>
      <c:barChart>
        <c:barDir val="col"/>
        <c:grouping val="clustered"/>
        <c:varyColors val="0"/>
        <c:ser>
          <c:idx val="0"/>
          <c:order val="0"/>
          <c:tx>
            <c:v>% EJECUCIÓN FÍSICA</c:v>
          </c:tx>
          <c:invertIfNegative val="0"/>
          <c:cat>
            <c:strRef>
              <c:f>Gráficos!$C$113:$C$124</c:f>
              <c:strCache>
                <c:ptCount val="12"/>
                <c:pt idx="0">
                  <c:v>4.1.1</c:v>
                </c:pt>
                <c:pt idx="1">
                  <c:v>4.1.2</c:v>
                </c:pt>
                <c:pt idx="2">
                  <c:v>4.1.3</c:v>
                </c:pt>
                <c:pt idx="3">
                  <c:v>4.1.4</c:v>
                </c:pt>
                <c:pt idx="4">
                  <c:v>4.1.5</c:v>
                </c:pt>
                <c:pt idx="5">
                  <c:v>4.1.6</c:v>
                </c:pt>
                <c:pt idx="6">
                  <c:v>4.1.7</c:v>
                </c:pt>
                <c:pt idx="7">
                  <c:v>4.1.8</c:v>
                </c:pt>
                <c:pt idx="8">
                  <c:v>4.1.10</c:v>
                </c:pt>
                <c:pt idx="9">
                  <c:v>4.2.1</c:v>
                </c:pt>
                <c:pt idx="10">
                  <c:v>4.2.2</c:v>
                </c:pt>
                <c:pt idx="11">
                  <c:v>4.2.3</c:v>
                </c:pt>
              </c:strCache>
            </c:strRef>
          </c:cat>
          <c:val>
            <c:numRef>
              <c:f>Gráficos!$E$113:$E$124</c:f>
              <c:numCache>
                <c:formatCode>General</c:formatCode>
                <c:ptCount val="12"/>
                <c:pt idx="0">
                  <c:v>100</c:v>
                </c:pt>
                <c:pt idx="1">
                  <c:v>100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407-41B7-9226-41682EA5B94F}"/>
            </c:ext>
          </c:extLst>
        </c:ser>
        <c:ser>
          <c:idx val="1"/>
          <c:order val="1"/>
          <c:tx>
            <c:v>% EJECUCIÓN FÍNANCIERA</c:v>
          </c:tx>
          <c:invertIfNegative val="0"/>
          <c:cat>
            <c:strRef>
              <c:f>Gráficos!$C$113:$C$124</c:f>
              <c:strCache>
                <c:ptCount val="12"/>
                <c:pt idx="0">
                  <c:v>4.1.1</c:v>
                </c:pt>
                <c:pt idx="1">
                  <c:v>4.1.2</c:v>
                </c:pt>
                <c:pt idx="2">
                  <c:v>4.1.3</c:v>
                </c:pt>
                <c:pt idx="3">
                  <c:v>4.1.4</c:v>
                </c:pt>
                <c:pt idx="4">
                  <c:v>4.1.5</c:v>
                </c:pt>
                <c:pt idx="5">
                  <c:v>4.1.6</c:v>
                </c:pt>
                <c:pt idx="6">
                  <c:v>4.1.7</c:v>
                </c:pt>
                <c:pt idx="7">
                  <c:v>4.1.8</c:v>
                </c:pt>
                <c:pt idx="8">
                  <c:v>4.1.10</c:v>
                </c:pt>
                <c:pt idx="9">
                  <c:v>4.2.1</c:v>
                </c:pt>
                <c:pt idx="10">
                  <c:v>4.2.2</c:v>
                </c:pt>
                <c:pt idx="11">
                  <c:v>4.2.3</c:v>
                </c:pt>
              </c:strCache>
            </c:strRef>
          </c:cat>
          <c:val>
            <c:numRef>
              <c:f>Gráficos!$F$113:$F$124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407-41B7-9226-41682EA5B94F}"/>
            </c:ext>
          </c:extLst>
        </c:ser>
        <c:dLbls>
          <c:showLegendKey val="0"/>
          <c:showVal val="0"/>
          <c:showCatName val="0"/>
          <c:showSerName val="0"/>
          <c:showPercent val="0"/>
          <c:showBubbleSize val="0"/>
        </c:dLbls>
        <c:gapWidth val="150"/>
        <c:axId val="268908984"/>
        <c:axId val="264407976"/>
      </c:barChart>
      <c:catAx>
        <c:axId val="268908984"/>
        <c:scaling>
          <c:orientation val="minMax"/>
        </c:scaling>
        <c:delete val="0"/>
        <c:axPos val="b"/>
        <c:numFmt formatCode="General" sourceLinked="0"/>
        <c:majorTickMark val="out"/>
        <c:minorTickMark val="none"/>
        <c:tickLblPos val="nextTo"/>
        <c:txPr>
          <a:bodyPr/>
          <a:lstStyle/>
          <a:p>
            <a:pPr>
              <a:defRPr lang="es-CO"/>
            </a:pPr>
            <a:endParaRPr lang="es-CO"/>
          </a:p>
        </c:txPr>
        <c:crossAx val="264407976"/>
        <c:crosses val="autoZero"/>
        <c:auto val="1"/>
        <c:lblAlgn val="ctr"/>
        <c:lblOffset val="100"/>
        <c:noMultiLvlLbl val="0"/>
      </c:catAx>
      <c:valAx>
        <c:axId val="264407976"/>
        <c:scaling>
          <c:orientation val="minMax"/>
        </c:scaling>
        <c:delete val="0"/>
        <c:axPos val="l"/>
        <c:majorGridlines/>
        <c:numFmt formatCode="General" sourceLinked="1"/>
        <c:majorTickMark val="out"/>
        <c:minorTickMark val="none"/>
        <c:tickLblPos val="nextTo"/>
        <c:txPr>
          <a:bodyPr/>
          <a:lstStyle/>
          <a:p>
            <a:pPr>
              <a:defRPr lang="es-CO"/>
            </a:pPr>
            <a:endParaRPr lang="es-CO"/>
          </a:p>
        </c:txPr>
        <c:crossAx val="268908984"/>
        <c:crosses val="autoZero"/>
        <c:crossBetween val="between"/>
      </c:valAx>
    </c:plotArea>
    <c:legend>
      <c:legendPos val="r"/>
      <c:layout>
        <c:manualLayout>
          <c:xMode val="edge"/>
          <c:yMode val="edge"/>
          <c:x val="0.79169361559251294"/>
          <c:y val="0.39316349223933772"/>
          <c:w val="0.19581355917475868"/>
          <c:h val="0.16686368408303356"/>
        </c:manualLayout>
      </c:layout>
      <c:overlay val="0"/>
      <c:txPr>
        <a:bodyPr/>
        <a:lstStyle/>
        <a:p>
          <a:pPr>
            <a:defRPr lang="es-CO"/>
          </a:pPr>
          <a:endParaRPr lang="es-CO"/>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825678909260689E-2"/>
          <c:y val="2.4724764642265779E-2"/>
          <c:w val="0.75108158578741757"/>
          <c:h val="0.79078380266639881"/>
        </c:manualLayout>
      </c:layout>
      <c:barChart>
        <c:barDir val="col"/>
        <c:grouping val="clustered"/>
        <c:varyColors val="0"/>
        <c:ser>
          <c:idx val="0"/>
          <c:order val="0"/>
          <c:tx>
            <c:v>% EJECUCIÓN FÍSICA</c:v>
          </c:tx>
          <c:invertIfNegative val="0"/>
          <c:cat>
            <c:strRef>
              <c:f>Gráficos!$C$190:$C$207</c:f>
              <c:strCache>
                <c:ptCount val="18"/>
                <c:pt idx="0">
                  <c:v>6.1.1</c:v>
                </c:pt>
                <c:pt idx="1">
                  <c:v>6.1.2</c:v>
                </c:pt>
                <c:pt idx="10">
                  <c:v>6.1.3</c:v>
                </c:pt>
                <c:pt idx="11">
                  <c:v>6.1.4</c:v>
                </c:pt>
                <c:pt idx="12">
                  <c:v>6.1.5</c:v>
                </c:pt>
                <c:pt idx="13">
                  <c:v>6.1.6</c:v>
                </c:pt>
                <c:pt idx="14">
                  <c:v>6.1.7</c:v>
                </c:pt>
                <c:pt idx="17">
                  <c:v>6.1.8</c:v>
                </c:pt>
              </c:strCache>
            </c:strRef>
          </c:cat>
          <c:val>
            <c:numRef>
              <c:f>Gráficos!$E$190:$E$207</c:f>
              <c:numCache>
                <c:formatCode>General</c:formatCode>
                <c:ptCount val="18"/>
                <c:pt idx="0">
                  <c:v>0</c:v>
                </c:pt>
                <c:pt idx="1">
                  <c:v>0</c:v>
                </c:pt>
                <c:pt idx="2">
                  <c:v>0</c:v>
                </c:pt>
                <c:pt idx="3">
                  <c:v>0</c:v>
                </c:pt>
                <c:pt idx="4">
                  <c:v>0</c:v>
                </c:pt>
                <c:pt idx="5">
                  <c:v>0</c:v>
                </c:pt>
                <c:pt idx="6">
                  <c:v>100</c:v>
                </c:pt>
                <c:pt idx="7">
                  <c:v>0</c:v>
                </c:pt>
                <c:pt idx="8">
                  <c:v>0</c:v>
                </c:pt>
                <c:pt idx="9">
                  <c:v>0</c:v>
                </c:pt>
                <c:pt idx="10">
                  <c:v>100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0-849A-4F8C-BF69-F93518613640}"/>
            </c:ext>
          </c:extLst>
        </c:ser>
        <c:ser>
          <c:idx val="1"/>
          <c:order val="1"/>
          <c:tx>
            <c:v>% EJECUCIÓN FÍNANCIERA</c:v>
          </c:tx>
          <c:invertIfNegative val="0"/>
          <c:cat>
            <c:strRef>
              <c:f>Gráficos!$C$190:$C$207</c:f>
              <c:strCache>
                <c:ptCount val="18"/>
                <c:pt idx="0">
                  <c:v>6.1.1</c:v>
                </c:pt>
                <c:pt idx="1">
                  <c:v>6.1.2</c:v>
                </c:pt>
                <c:pt idx="10">
                  <c:v>6.1.3</c:v>
                </c:pt>
                <c:pt idx="11">
                  <c:v>6.1.4</c:v>
                </c:pt>
                <c:pt idx="12">
                  <c:v>6.1.5</c:v>
                </c:pt>
                <c:pt idx="13">
                  <c:v>6.1.6</c:v>
                </c:pt>
                <c:pt idx="14">
                  <c:v>6.1.7</c:v>
                </c:pt>
                <c:pt idx="17">
                  <c:v>6.1.8</c:v>
                </c:pt>
              </c:strCache>
            </c:strRef>
          </c:cat>
          <c:val>
            <c:numRef>
              <c:f>Gráficos!$F$190:$F$207</c:f>
              <c:numCache>
                <c:formatCode>_(* #,##0.000000_);_(* \(#,##0.000000\);_(* "-"??_);_(@_)</c:formatCode>
                <c:ptCount val="18"/>
                <c:pt idx="0">
                  <c:v>0</c:v>
                </c:pt>
                <c:pt idx="1">
                  <c:v>0</c:v>
                </c:pt>
                <c:pt idx="10">
                  <c:v>0</c:v>
                </c:pt>
                <c:pt idx="11">
                  <c:v>0</c:v>
                </c:pt>
                <c:pt idx="12">
                  <c:v>0</c:v>
                </c:pt>
                <c:pt idx="13">
                  <c:v>0</c:v>
                </c:pt>
                <c:pt idx="14">
                  <c:v>0</c:v>
                </c:pt>
                <c:pt idx="17">
                  <c:v>0</c:v>
                </c:pt>
              </c:numCache>
            </c:numRef>
          </c:val>
          <c:extLst>
            <c:ext xmlns:c16="http://schemas.microsoft.com/office/drawing/2014/chart" uri="{C3380CC4-5D6E-409C-BE32-E72D297353CC}">
              <c16:uniqueId val="{00000001-849A-4F8C-BF69-F93518613640}"/>
            </c:ext>
          </c:extLst>
        </c:ser>
        <c:dLbls>
          <c:showLegendKey val="0"/>
          <c:showVal val="0"/>
          <c:showCatName val="0"/>
          <c:showSerName val="0"/>
          <c:showPercent val="0"/>
          <c:showBubbleSize val="0"/>
        </c:dLbls>
        <c:gapWidth val="150"/>
        <c:axId val="264408760"/>
        <c:axId val="264409152"/>
      </c:barChart>
      <c:catAx>
        <c:axId val="264408760"/>
        <c:scaling>
          <c:orientation val="minMax"/>
        </c:scaling>
        <c:delete val="0"/>
        <c:axPos val="b"/>
        <c:numFmt formatCode="General" sourceLinked="0"/>
        <c:majorTickMark val="out"/>
        <c:minorTickMark val="none"/>
        <c:tickLblPos val="nextTo"/>
        <c:txPr>
          <a:bodyPr/>
          <a:lstStyle/>
          <a:p>
            <a:pPr>
              <a:defRPr lang="es-CO"/>
            </a:pPr>
            <a:endParaRPr lang="es-CO"/>
          </a:p>
        </c:txPr>
        <c:crossAx val="264409152"/>
        <c:crosses val="autoZero"/>
        <c:auto val="1"/>
        <c:lblAlgn val="ctr"/>
        <c:lblOffset val="100"/>
        <c:noMultiLvlLbl val="0"/>
      </c:catAx>
      <c:valAx>
        <c:axId val="264409152"/>
        <c:scaling>
          <c:orientation val="minMax"/>
        </c:scaling>
        <c:delete val="0"/>
        <c:axPos val="l"/>
        <c:majorGridlines/>
        <c:numFmt formatCode="General" sourceLinked="1"/>
        <c:majorTickMark val="out"/>
        <c:minorTickMark val="none"/>
        <c:tickLblPos val="nextTo"/>
        <c:txPr>
          <a:bodyPr/>
          <a:lstStyle/>
          <a:p>
            <a:pPr>
              <a:defRPr lang="es-CO"/>
            </a:pPr>
            <a:endParaRPr lang="es-CO"/>
          </a:p>
        </c:txPr>
        <c:crossAx val="264408760"/>
        <c:crosses val="autoZero"/>
        <c:crossBetween val="between"/>
      </c:valAx>
    </c:plotArea>
    <c:legend>
      <c:legendPos val="r"/>
      <c:layout>
        <c:manualLayout>
          <c:xMode val="edge"/>
          <c:yMode val="edge"/>
          <c:x val="0.83804144141672265"/>
          <c:y val="0.45698817693894733"/>
          <c:w val="0.14950730963478298"/>
          <c:h val="0.15500239637661595"/>
        </c:manualLayout>
      </c:layout>
      <c:overlay val="0"/>
      <c:txPr>
        <a:bodyPr/>
        <a:lstStyle/>
        <a:p>
          <a:pPr>
            <a:defRPr lang="es-CO"/>
          </a:pPr>
          <a:endParaRPr lang="es-CO"/>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919092980072681E-2"/>
          <c:y val="2.8042013101599556E-2"/>
          <c:w val="0.75448239166734921"/>
          <c:h val="0.85371047250921084"/>
        </c:manualLayout>
      </c:layout>
      <c:barChart>
        <c:barDir val="col"/>
        <c:grouping val="clustered"/>
        <c:varyColors val="0"/>
        <c:ser>
          <c:idx val="0"/>
          <c:order val="0"/>
          <c:tx>
            <c:v>% EJECUCIÓN FÍSICA</c:v>
          </c:tx>
          <c:invertIfNegative val="0"/>
          <c:cat>
            <c:strRef>
              <c:f>Gráficos!$C$227:$C$246</c:f>
              <c:strCache>
                <c:ptCount val="20"/>
                <c:pt idx="0">
                  <c:v>7.1.2</c:v>
                </c:pt>
                <c:pt idx="1">
                  <c:v>7.1.6</c:v>
                </c:pt>
                <c:pt idx="5">
                  <c:v>7.1.7</c:v>
                </c:pt>
                <c:pt idx="6">
                  <c:v>7.1.8</c:v>
                </c:pt>
                <c:pt idx="8">
                  <c:v>7.1.9</c:v>
                </c:pt>
                <c:pt idx="9">
                  <c:v>7.1.10</c:v>
                </c:pt>
                <c:pt idx="14">
                  <c:v>7.1.11</c:v>
                </c:pt>
                <c:pt idx="15">
                  <c:v>7.1.12</c:v>
                </c:pt>
                <c:pt idx="16">
                  <c:v>7.1.13</c:v>
                </c:pt>
                <c:pt idx="17">
                  <c:v>7.1.15</c:v>
                </c:pt>
                <c:pt idx="19">
                  <c:v>7.1.16</c:v>
                </c:pt>
              </c:strCache>
            </c:strRef>
          </c:cat>
          <c:val>
            <c:numRef>
              <c:f>Gráficos!$E$227:$E$246</c:f>
              <c:numCache>
                <c:formatCode>General</c:formatCode>
                <c:ptCount val="20"/>
                <c:pt idx="0">
                  <c:v>0</c:v>
                </c:pt>
                <c:pt idx="1">
                  <c:v>0</c:v>
                </c:pt>
                <c:pt idx="2">
                  <c:v>0</c:v>
                </c:pt>
                <c:pt idx="3">
                  <c:v>0</c:v>
                </c:pt>
                <c:pt idx="4">
                  <c:v>0</c:v>
                </c:pt>
                <c:pt idx="5">
                  <c:v>0</c:v>
                </c:pt>
                <c:pt idx="6">
                  <c:v>100</c:v>
                </c:pt>
                <c:pt idx="7">
                  <c:v>100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5E51-4D8D-A0E1-5B677127291B}"/>
            </c:ext>
          </c:extLst>
        </c:ser>
        <c:ser>
          <c:idx val="1"/>
          <c:order val="1"/>
          <c:tx>
            <c:v>% EJECUCIÓN FÍNANCIERA</c:v>
          </c:tx>
          <c:invertIfNegative val="0"/>
          <c:cat>
            <c:strRef>
              <c:f>Gráficos!$C$227:$C$246</c:f>
              <c:strCache>
                <c:ptCount val="20"/>
                <c:pt idx="0">
                  <c:v>7.1.2</c:v>
                </c:pt>
                <c:pt idx="1">
                  <c:v>7.1.6</c:v>
                </c:pt>
                <c:pt idx="5">
                  <c:v>7.1.7</c:v>
                </c:pt>
                <c:pt idx="6">
                  <c:v>7.1.8</c:v>
                </c:pt>
                <c:pt idx="8">
                  <c:v>7.1.9</c:v>
                </c:pt>
                <c:pt idx="9">
                  <c:v>7.1.10</c:v>
                </c:pt>
                <c:pt idx="14">
                  <c:v>7.1.11</c:v>
                </c:pt>
                <c:pt idx="15">
                  <c:v>7.1.12</c:v>
                </c:pt>
                <c:pt idx="16">
                  <c:v>7.1.13</c:v>
                </c:pt>
                <c:pt idx="17">
                  <c:v>7.1.15</c:v>
                </c:pt>
                <c:pt idx="19">
                  <c:v>7.1.16</c:v>
                </c:pt>
              </c:strCache>
            </c:strRef>
          </c:cat>
          <c:val>
            <c:numRef>
              <c:f>Gráficos!$F$227:$F$246</c:f>
              <c:numCache>
                <c:formatCode>0.00</c:formatCode>
                <c:ptCount val="20"/>
                <c:pt idx="0">
                  <c:v>0</c:v>
                </c:pt>
                <c:pt idx="1">
                  <c:v>0</c:v>
                </c:pt>
                <c:pt idx="5">
                  <c:v>0</c:v>
                </c:pt>
                <c:pt idx="6">
                  <c:v>0</c:v>
                </c:pt>
                <c:pt idx="8">
                  <c:v>0</c:v>
                </c:pt>
                <c:pt idx="9">
                  <c:v>0</c:v>
                </c:pt>
                <c:pt idx="14">
                  <c:v>0</c:v>
                </c:pt>
                <c:pt idx="15">
                  <c:v>0</c:v>
                </c:pt>
                <c:pt idx="16">
                  <c:v>0</c:v>
                </c:pt>
                <c:pt idx="17">
                  <c:v>0</c:v>
                </c:pt>
                <c:pt idx="19">
                  <c:v>0</c:v>
                </c:pt>
              </c:numCache>
            </c:numRef>
          </c:val>
          <c:extLst>
            <c:ext xmlns:c16="http://schemas.microsoft.com/office/drawing/2014/chart" uri="{C3380CC4-5D6E-409C-BE32-E72D297353CC}">
              <c16:uniqueId val="{00000001-5E51-4D8D-A0E1-5B677127291B}"/>
            </c:ext>
          </c:extLst>
        </c:ser>
        <c:dLbls>
          <c:showLegendKey val="0"/>
          <c:showVal val="0"/>
          <c:showCatName val="0"/>
          <c:showSerName val="0"/>
          <c:showPercent val="0"/>
          <c:showBubbleSize val="0"/>
        </c:dLbls>
        <c:gapWidth val="150"/>
        <c:axId val="264409936"/>
        <c:axId val="264410328"/>
      </c:barChart>
      <c:catAx>
        <c:axId val="264409936"/>
        <c:scaling>
          <c:orientation val="minMax"/>
        </c:scaling>
        <c:delete val="0"/>
        <c:axPos val="b"/>
        <c:numFmt formatCode="General" sourceLinked="0"/>
        <c:majorTickMark val="out"/>
        <c:minorTickMark val="none"/>
        <c:tickLblPos val="nextTo"/>
        <c:txPr>
          <a:bodyPr/>
          <a:lstStyle/>
          <a:p>
            <a:pPr>
              <a:defRPr lang="es-CO"/>
            </a:pPr>
            <a:endParaRPr lang="es-CO"/>
          </a:p>
        </c:txPr>
        <c:crossAx val="264410328"/>
        <c:crosses val="autoZero"/>
        <c:auto val="1"/>
        <c:lblAlgn val="ctr"/>
        <c:lblOffset val="100"/>
        <c:noMultiLvlLbl val="0"/>
      </c:catAx>
      <c:valAx>
        <c:axId val="264410328"/>
        <c:scaling>
          <c:orientation val="minMax"/>
        </c:scaling>
        <c:delete val="0"/>
        <c:axPos val="l"/>
        <c:majorGridlines/>
        <c:numFmt formatCode="General" sourceLinked="1"/>
        <c:majorTickMark val="out"/>
        <c:minorTickMark val="none"/>
        <c:tickLblPos val="nextTo"/>
        <c:txPr>
          <a:bodyPr/>
          <a:lstStyle/>
          <a:p>
            <a:pPr>
              <a:defRPr lang="es-CO"/>
            </a:pPr>
            <a:endParaRPr lang="es-CO"/>
          </a:p>
        </c:txPr>
        <c:crossAx val="264409936"/>
        <c:crosses val="autoZero"/>
        <c:crossBetween val="between"/>
      </c:valAx>
    </c:plotArea>
    <c:legend>
      <c:legendPos val="r"/>
      <c:layout>
        <c:manualLayout>
          <c:xMode val="edge"/>
          <c:yMode val="edge"/>
          <c:x val="0.82076420076692658"/>
          <c:y val="0.45432726872082241"/>
          <c:w val="0.16673744148776506"/>
          <c:h val="0.15448861739125094"/>
        </c:manualLayout>
      </c:layout>
      <c:overlay val="0"/>
      <c:txPr>
        <a:bodyPr/>
        <a:lstStyle/>
        <a:p>
          <a:pPr>
            <a:defRPr lang="es-CO"/>
          </a:pPr>
          <a:endParaRPr lang="es-CO"/>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552164637251283E-2"/>
          <c:y val="2.811362448665948E-2"/>
          <c:w val="0.75431990646323765"/>
          <c:h val="0.85001035802890801"/>
        </c:manualLayout>
      </c:layout>
      <c:barChart>
        <c:barDir val="col"/>
        <c:grouping val="clustered"/>
        <c:varyColors val="0"/>
        <c:ser>
          <c:idx val="0"/>
          <c:order val="0"/>
          <c:tx>
            <c:v>% EJECUCIÓN FÍSICA</c:v>
          </c:tx>
          <c:invertIfNegative val="0"/>
          <c:cat>
            <c:strRef>
              <c:f>Gráficos!$C$148:$C$182</c:f>
              <c:strCache>
                <c:ptCount val="31"/>
                <c:pt idx="0">
                  <c:v>5.1.1.1</c:v>
                </c:pt>
                <c:pt idx="1">
                  <c:v>5.1.1.2</c:v>
                </c:pt>
                <c:pt idx="2">
                  <c:v>5.1.1.3</c:v>
                </c:pt>
                <c:pt idx="3">
                  <c:v>5.1.4</c:v>
                </c:pt>
                <c:pt idx="4">
                  <c:v>5.1.5</c:v>
                </c:pt>
                <c:pt idx="5">
                  <c:v>5.2.1</c:v>
                </c:pt>
                <c:pt idx="8">
                  <c:v>5.3.1</c:v>
                </c:pt>
                <c:pt idx="9">
                  <c:v>5.3.2</c:v>
                </c:pt>
                <c:pt idx="11">
                  <c:v>5.3.3</c:v>
                </c:pt>
                <c:pt idx="12">
                  <c:v>5.3.4</c:v>
                </c:pt>
                <c:pt idx="15">
                  <c:v>5.4.1</c:v>
                </c:pt>
                <c:pt idx="19">
                  <c:v>5.4.2</c:v>
                </c:pt>
                <c:pt idx="20">
                  <c:v>5.5.1</c:v>
                </c:pt>
                <c:pt idx="21">
                  <c:v>5.5.2</c:v>
                </c:pt>
                <c:pt idx="22">
                  <c:v>5.5.3</c:v>
                </c:pt>
                <c:pt idx="23">
                  <c:v>5.5.6</c:v>
                </c:pt>
                <c:pt idx="25">
                  <c:v>5.5.7</c:v>
                </c:pt>
                <c:pt idx="26">
                  <c:v>5.6.1</c:v>
                </c:pt>
                <c:pt idx="27">
                  <c:v>5.6.2</c:v>
                </c:pt>
                <c:pt idx="30">
                  <c:v>5.7.1</c:v>
                </c:pt>
              </c:strCache>
            </c:strRef>
          </c:cat>
          <c:val>
            <c:numRef>
              <c:f>Gráficos!$E$148:$E$182</c:f>
              <c:numCache>
                <c:formatCode>General</c:formatCode>
                <c:ptCount val="35"/>
                <c:pt idx="2">
                  <c:v>100</c:v>
                </c:pt>
                <c:pt idx="3">
                  <c:v>0</c:v>
                </c:pt>
                <c:pt idx="4">
                  <c:v>0</c:v>
                </c:pt>
                <c:pt idx="5">
                  <c:v>0</c:v>
                </c:pt>
                <c:pt idx="6">
                  <c:v>0</c:v>
                </c:pt>
                <c:pt idx="7">
                  <c:v>0</c:v>
                </c:pt>
                <c:pt idx="8">
                  <c:v>100</c:v>
                </c:pt>
                <c:pt idx="9">
                  <c:v>0</c:v>
                </c:pt>
                <c:pt idx="10">
                  <c:v>0</c:v>
                </c:pt>
                <c:pt idx="11">
                  <c:v>0</c:v>
                </c:pt>
                <c:pt idx="12">
                  <c:v>0</c:v>
                </c:pt>
                <c:pt idx="13">
                  <c:v>0</c:v>
                </c:pt>
                <c:pt idx="14">
                  <c:v>0</c:v>
                </c:pt>
                <c:pt idx="15">
                  <c:v>100</c:v>
                </c:pt>
                <c:pt idx="16">
                  <c:v>0</c:v>
                </c:pt>
                <c:pt idx="17">
                  <c:v>100</c:v>
                </c:pt>
                <c:pt idx="18">
                  <c:v>100</c:v>
                </c:pt>
                <c:pt idx="19">
                  <c:v>0</c:v>
                </c:pt>
                <c:pt idx="20">
                  <c:v>100</c:v>
                </c:pt>
                <c:pt idx="21">
                  <c:v>0</c:v>
                </c:pt>
                <c:pt idx="22">
                  <c:v>100</c:v>
                </c:pt>
                <c:pt idx="23">
                  <c:v>0</c:v>
                </c:pt>
                <c:pt idx="24">
                  <c:v>0</c:v>
                </c:pt>
                <c:pt idx="25">
                  <c:v>0</c:v>
                </c:pt>
                <c:pt idx="26">
                  <c:v>100</c:v>
                </c:pt>
                <c:pt idx="27">
                  <c:v>0</c:v>
                </c:pt>
                <c:pt idx="28">
                  <c:v>0</c:v>
                </c:pt>
                <c:pt idx="29">
                  <c:v>0</c:v>
                </c:pt>
                <c:pt idx="30">
                  <c:v>0</c:v>
                </c:pt>
                <c:pt idx="31">
                  <c:v>100</c:v>
                </c:pt>
                <c:pt idx="32">
                  <c:v>100</c:v>
                </c:pt>
                <c:pt idx="33">
                  <c:v>0</c:v>
                </c:pt>
                <c:pt idx="34">
                  <c:v>0</c:v>
                </c:pt>
              </c:numCache>
            </c:numRef>
          </c:val>
          <c:extLst>
            <c:ext xmlns:c16="http://schemas.microsoft.com/office/drawing/2014/chart" uri="{C3380CC4-5D6E-409C-BE32-E72D297353CC}">
              <c16:uniqueId val="{00000000-D310-4D4F-A817-C131F2A7DD8A}"/>
            </c:ext>
          </c:extLst>
        </c:ser>
        <c:ser>
          <c:idx val="1"/>
          <c:order val="1"/>
          <c:tx>
            <c:v>% EJECUCIÓN FÍNANCIERA</c:v>
          </c:tx>
          <c:invertIfNegative val="0"/>
          <c:cat>
            <c:strRef>
              <c:f>Gráficos!$C$148:$C$182</c:f>
              <c:strCache>
                <c:ptCount val="31"/>
                <c:pt idx="0">
                  <c:v>5.1.1.1</c:v>
                </c:pt>
                <c:pt idx="1">
                  <c:v>5.1.1.2</c:v>
                </c:pt>
                <c:pt idx="2">
                  <c:v>5.1.1.3</c:v>
                </c:pt>
                <c:pt idx="3">
                  <c:v>5.1.4</c:v>
                </c:pt>
                <c:pt idx="4">
                  <c:v>5.1.5</c:v>
                </c:pt>
                <c:pt idx="5">
                  <c:v>5.2.1</c:v>
                </c:pt>
                <c:pt idx="8">
                  <c:v>5.3.1</c:v>
                </c:pt>
                <c:pt idx="9">
                  <c:v>5.3.2</c:v>
                </c:pt>
                <c:pt idx="11">
                  <c:v>5.3.3</c:v>
                </c:pt>
                <c:pt idx="12">
                  <c:v>5.3.4</c:v>
                </c:pt>
                <c:pt idx="15">
                  <c:v>5.4.1</c:v>
                </c:pt>
                <c:pt idx="19">
                  <c:v>5.4.2</c:v>
                </c:pt>
                <c:pt idx="20">
                  <c:v>5.5.1</c:v>
                </c:pt>
                <c:pt idx="21">
                  <c:v>5.5.2</c:v>
                </c:pt>
                <c:pt idx="22">
                  <c:v>5.5.3</c:v>
                </c:pt>
                <c:pt idx="23">
                  <c:v>5.5.6</c:v>
                </c:pt>
                <c:pt idx="25">
                  <c:v>5.5.7</c:v>
                </c:pt>
                <c:pt idx="26">
                  <c:v>5.6.1</c:v>
                </c:pt>
                <c:pt idx="27">
                  <c:v>5.6.2</c:v>
                </c:pt>
                <c:pt idx="30">
                  <c:v>5.7.1</c:v>
                </c:pt>
              </c:strCache>
            </c:strRef>
          </c:cat>
          <c:val>
            <c:numRef>
              <c:f>Gráficos!$F$148:$F$182</c:f>
              <c:numCache>
                <c:formatCode>General</c:formatCode>
                <c:ptCount val="35"/>
                <c:pt idx="2">
                  <c:v>0</c:v>
                </c:pt>
                <c:pt idx="3">
                  <c:v>0</c:v>
                </c:pt>
                <c:pt idx="4">
                  <c:v>0</c:v>
                </c:pt>
                <c:pt idx="5">
                  <c:v>0</c:v>
                </c:pt>
                <c:pt idx="8">
                  <c:v>0</c:v>
                </c:pt>
                <c:pt idx="9">
                  <c:v>0</c:v>
                </c:pt>
                <c:pt idx="11">
                  <c:v>0</c:v>
                </c:pt>
                <c:pt idx="12">
                  <c:v>0</c:v>
                </c:pt>
                <c:pt idx="15">
                  <c:v>0</c:v>
                </c:pt>
                <c:pt idx="19">
                  <c:v>0</c:v>
                </c:pt>
                <c:pt idx="20">
                  <c:v>0</c:v>
                </c:pt>
                <c:pt idx="21">
                  <c:v>0</c:v>
                </c:pt>
                <c:pt idx="22">
                  <c:v>0</c:v>
                </c:pt>
                <c:pt idx="23">
                  <c:v>0</c:v>
                </c:pt>
                <c:pt idx="25">
                  <c:v>0</c:v>
                </c:pt>
                <c:pt idx="26">
                  <c:v>0</c:v>
                </c:pt>
                <c:pt idx="27">
                  <c:v>0</c:v>
                </c:pt>
                <c:pt idx="30">
                  <c:v>0</c:v>
                </c:pt>
              </c:numCache>
            </c:numRef>
          </c:val>
          <c:extLst>
            <c:ext xmlns:c16="http://schemas.microsoft.com/office/drawing/2014/chart" uri="{C3380CC4-5D6E-409C-BE32-E72D297353CC}">
              <c16:uniqueId val="{00000001-D310-4D4F-A817-C131F2A7DD8A}"/>
            </c:ext>
          </c:extLst>
        </c:ser>
        <c:dLbls>
          <c:showLegendKey val="0"/>
          <c:showVal val="0"/>
          <c:showCatName val="0"/>
          <c:showSerName val="0"/>
          <c:showPercent val="0"/>
          <c:showBubbleSize val="0"/>
        </c:dLbls>
        <c:gapWidth val="150"/>
        <c:axId val="266467696"/>
        <c:axId val="266468088"/>
      </c:barChart>
      <c:catAx>
        <c:axId val="266467696"/>
        <c:scaling>
          <c:orientation val="minMax"/>
        </c:scaling>
        <c:delete val="0"/>
        <c:axPos val="b"/>
        <c:numFmt formatCode="General" sourceLinked="0"/>
        <c:majorTickMark val="out"/>
        <c:minorTickMark val="none"/>
        <c:tickLblPos val="nextTo"/>
        <c:txPr>
          <a:bodyPr/>
          <a:lstStyle/>
          <a:p>
            <a:pPr>
              <a:defRPr lang="es-CO"/>
            </a:pPr>
            <a:endParaRPr lang="es-CO"/>
          </a:p>
        </c:txPr>
        <c:crossAx val="266468088"/>
        <c:crosses val="autoZero"/>
        <c:auto val="1"/>
        <c:lblAlgn val="ctr"/>
        <c:lblOffset val="100"/>
        <c:noMultiLvlLbl val="0"/>
      </c:catAx>
      <c:valAx>
        <c:axId val="266468088"/>
        <c:scaling>
          <c:orientation val="minMax"/>
        </c:scaling>
        <c:delete val="0"/>
        <c:axPos val="l"/>
        <c:majorGridlines/>
        <c:numFmt formatCode="General" sourceLinked="1"/>
        <c:majorTickMark val="out"/>
        <c:minorTickMark val="none"/>
        <c:tickLblPos val="nextTo"/>
        <c:txPr>
          <a:bodyPr/>
          <a:lstStyle/>
          <a:p>
            <a:pPr>
              <a:defRPr lang="es-CO"/>
            </a:pPr>
            <a:endParaRPr lang="es-CO"/>
          </a:p>
        </c:txPr>
        <c:crossAx val="266467696"/>
        <c:crosses val="autoZero"/>
        <c:crossBetween val="between"/>
      </c:valAx>
    </c:plotArea>
    <c:legend>
      <c:legendPos val="r"/>
      <c:layout>
        <c:manualLayout>
          <c:xMode val="edge"/>
          <c:yMode val="edge"/>
          <c:x val="0.8216539126416007"/>
          <c:y val="0.45421063345876617"/>
          <c:w val="0.1659097704406047"/>
          <c:h val="0.17260842682974731"/>
        </c:manualLayout>
      </c:layout>
      <c:overlay val="0"/>
      <c:txPr>
        <a:bodyPr/>
        <a:lstStyle/>
        <a:p>
          <a:pPr>
            <a:defRPr lang="es-CO"/>
          </a:pPr>
          <a:endParaRPr lang="es-CO"/>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322285178411134E-2"/>
          <c:y val="2.8467999192408628E-2"/>
          <c:w val="0.7468227877468957"/>
          <c:h val="0.84811972541893799"/>
        </c:manualLayout>
      </c:layout>
      <c:barChart>
        <c:barDir val="col"/>
        <c:grouping val="clustered"/>
        <c:varyColors val="0"/>
        <c:ser>
          <c:idx val="0"/>
          <c:order val="0"/>
          <c:tx>
            <c:v>% EJECUCIÓN FÍSICA</c:v>
          </c:tx>
          <c:invertIfNegative val="0"/>
          <c:cat>
            <c:strRef>
              <c:f>Gráficos!$C$41:$C$73</c:f>
              <c:strCache>
                <c:ptCount val="32"/>
                <c:pt idx="0">
                  <c:v>2.1.1.1</c:v>
                </c:pt>
                <c:pt idx="1">
                  <c:v>2.1.1.2</c:v>
                </c:pt>
                <c:pt idx="2">
                  <c:v>2.1.1.3</c:v>
                </c:pt>
                <c:pt idx="3">
                  <c:v>2.1.1.4</c:v>
                </c:pt>
                <c:pt idx="4">
                  <c:v>2.1.2</c:v>
                </c:pt>
                <c:pt idx="5">
                  <c:v>2.1.2.1</c:v>
                </c:pt>
                <c:pt idx="6">
                  <c:v>2.1.2.2</c:v>
                </c:pt>
                <c:pt idx="7">
                  <c:v>2.1.2.3</c:v>
                </c:pt>
                <c:pt idx="8">
                  <c:v>2.1.2.5</c:v>
                </c:pt>
                <c:pt idx="9">
                  <c:v>2.1.3</c:v>
                </c:pt>
                <c:pt idx="10">
                  <c:v>2.1.4</c:v>
                </c:pt>
                <c:pt idx="11">
                  <c:v>2.2.1</c:v>
                </c:pt>
                <c:pt idx="12">
                  <c:v>2.2.2</c:v>
                </c:pt>
                <c:pt idx="13">
                  <c:v>2.2.3</c:v>
                </c:pt>
                <c:pt idx="14">
                  <c:v>2.2.5</c:v>
                </c:pt>
                <c:pt idx="15">
                  <c:v>2.3.1</c:v>
                </c:pt>
                <c:pt idx="16">
                  <c:v>2.3.2</c:v>
                </c:pt>
                <c:pt idx="17">
                  <c:v>2.3.3</c:v>
                </c:pt>
                <c:pt idx="18">
                  <c:v>2.4.1</c:v>
                </c:pt>
                <c:pt idx="19">
                  <c:v>2.5.1</c:v>
                </c:pt>
                <c:pt idx="20">
                  <c:v>2.5.2</c:v>
                </c:pt>
                <c:pt idx="21">
                  <c:v>2.5.3</c:v>
                </c:pt>
                <c:pt idx="22">
                  <c:v>2.5.4</c:v>
                </c:pt>
                <c:pt idx="23">
                  <c:v>2.6.1</c:v>
                </c:pt>
                <c:pt idx="24">
                  <c:v>2.7.1</c:v>
                </c:pt>
                <c:pt idx="26">
                  <c:v>2.7.2</c:v>
                </c:pt>
                <c:pt idx="28">
                  <c:v>2.7.3</c:v>
                </c:pt>
                <c:pt idx="29">
                  <c:v>2.7.4</c:v>
                </c:pt>
                <c:pt idx="30">
                  <c:v>2.8.1</c:v>
                </c:pt>
                <c:pt idx="31">
                  <c:v>2.9.3</c:v>
                </c:pt>
              </c:strCache>
            </c:strRef>
          </c:cat>
          <c:val>
            <c:numRef>
              <c:f>Gráficos!$E$41:$E$73</c:f>
              <c:numCache>
                <c:formatCode>General</c:formatCode>
                <c:ptCount val="33"/>
                <c:pt idx="0">
                  <c:v>100</c:v>
                </c:pt>
                <c:pt idx="1">
                  <c:v>0</c:v>
                </c:pt>
                <c:pt idx="2">
                  <c:v>0</c:v>
                </c:pt>
                <c:pt idx="3">
                  <c:v>0</c:v>
                </c:pt>
                <c:pt idx="4">
                  <c:v>0</c:v>
                </c:pt>
                <c:pt idx="5">
                  <c:v>0</c:v>
                </c:pt>
                <c:pt idx="6">
                  <c:v>0</c:v>
                </c:pt>
                <c:pt idx="7">
                  <c:v>0</c:v>
                </c:pt>
                <c:pt idx="8">
                  <c:v>0</c:v>
                </c:pt>
                <c:pt idx="9">
                  <c:v>0</c:v>
                </c:pt>
                <c:pt idx="10">
                  <c:v>0</c:v>
                </c:pt>
                <c:pt idx="11">
                  <c:v>100</c:v>
                </c:pt>
                <c:pt idx="12">
                  <c:v>0</c:v>
                </c:pt>
                <c:pt idx="13">
                  <c:v>100</c:v>
                </c:pt>
                <c:pt idx="14">
                  <c:v>0</c:v>
                </c:pt>
                <c:pt idx="15">
                  <c:v>0</c:v>
                </c:pt>
                <c:pt idx="16">
                  <c:v>0</c:v>
                </c:pt>
                <c:pt idx="17">
                  <c:v>0</c:v>
                </c:pt>
                <c:pt idx="18">
                  <c:v>0</c:v>
                </c:pt>
                <c:pt idx="19">
                  <c:v>0</c:v>
                </c:pt>
                <c:pt idx="20">
                  <c:v>0</c:v>
                </c:pt>
                <c:pt idx="21">
                  <c:v>0</c:v>
                </c:pt>
                <c:pt idx="22">
                  <c:v>0</c:v>
                </c:pt>
                <c:pt idx="23">
                  <c:v>0</c:v>
                </c:pt>
                <c:pt idx="24">
                  <c:v>100</c:v>
                </c:pt>
                <c:pt idx="25">
                  <c:v>100</c:v>
                </c:pt>
                <c:pt idx="26">
                  <c:v>0</c:v>
                </c:pt>
                <c:pt idx="27">
                  <c:v>0</c:v>
                </c:pt>
                <c:pt idx="28">
                  <c:v>0</c:v>
                </c:pt>
                <c:pt idx="29">
                  <c:v>0</c:v>
                </c:pt>
                <c:pt idx="30">
                  <c:v>0</c:v>
                </c:pt>
                <c:pt idx="31">
                  <c:v>0</c:v>
                </c:pt>
                <c:pt idx="32">
                  <c:v>100</c:v>
                </c:pt>
              </c:numCache>
            </c:numRef>
          </c:val>
          <c:extLst>
            <c:ext xmlns:c16="http://schemas.microsoft.com/office/drawing/2014/chart" uri="{C3380CC4-5D6E-409C-BE32-E72D297353CC}">
              <c16:uniqueId val="{00000000-11D4-4E47-82A3-0769A86A72D0}"/>
            </c:ext>
          </c:extLst>
        </c:ser>
        <c:ser>
          <c:idx val="1"/>
          <c:order val="1"/>
          <c:tx>
            <c:v>% EJECUCIÓN FÍNANCIERA</c:v>
          </c:tx>
          <c:invertIfNegative val="0"/>
          <c:cat>
            <c:strRef>
              <c:f>Gráficos!$C$41:$C$73</c:f>
              <c:strCache>
                <c:ptCount val="32"/>
                <c:pt idx="0">
                  <c:v>2.1.1.1</c:v>
                </c:pt>
                <c:pt idx="1">
                  <c:v>2.1.1.2</c:v>
                </c:pt>
                <c:pt idx="2">
                  <c:v>2.1.1.3</c:v>
                </c:pt>
                <c:pt idx="3">
                  <c:v>2.1.1.4</c:v>
                </c:pt>
                <c:pt idx="4">
                  <c:v>2.1.2</c:v>
                </c:pt>
                <c:pt idx="5">
                  <c:v>2.1.2.1</c:v>
                </c:pt>
                <c:pt idx="6">
                  <c:v>2.1.2.2</c:v>
                </c:pt>
                <c:pt idx="7">
                  <c:v>2.1.2.3</c:v>
                </c:pt>
                <c:pt idx="8">
                  <c:v>2.1.2.5</c:v>
                </c:pt>
                <c:pt idx="9">
                  <c:v>2.1.3</c:v>
                </c:pt>
                <c:pt idx="10">
                  <c:v>2.1.4</c:v>
                </c:pt>
                <c:pt idx="11">
                  <c:v>2.2.1</c:v>
                </c:pt>
                <c:pt idx="12">
                  <c:v>2.2.2</c:v>
                </c:pt>
                <c:pt idx="13">
                  <c:v>2.2.3</c:v>
                </c:pt>
                <c:pt idx="14">
                  <c:v>2.2.5</c:v>
                </c:pt>
                <c:pt idx="15">
                  <c:v>2.3.1</c:v>
                </c:pt>
                <c:pt idx="16">
                  <c:v>2.3.2</c:v>
                </c:pt>
                <c:pt idx="17">
                  <c:v>2.3.3</c:v>
                </c:pt>
                <c:pt idx="18">
                  <c:v>2.4.1</c:v>
                </c:pt>
                <c:pt idx="19">
                  <c:v>2.5.1</c:v>
                </c:pt>
                <c:pt idx="20">
                  <c:v>2.5.2</c:v>
                </c:pt>
                <c:pt idx="21">
                  <c:v>2.5.3</c:v>
                </c:pt>
                <c:pt idx="22">
                  <c:v>2.5.4</c:v>
                </c:pt>
                <c:pt idx="23">
                  <c:v>2.6.1</c:v>
                </c:pt>
                <c:pt idx="24">
                  <c:v>2.7.1</c:v>
                </c:pt>
                <c:pt idx="26">
                  <c:v>2.7.2</c:v>
                </c:pt>
                <c:pt idx="28">
                  <c:v>2.7.3</c:v>
                </c:pt>
                <c:pt idx="29">
                  <c:v>2.7.4</c:v>
                </c:pt>
                <c:pt idx="30">
                  <c:v>2.8.1</c:v>
                </c:pt>
                <c:pt idx="31">
                  <c:v>2.9.3</c:v>
                </c:pt>
              </c:strCache>
            </c:strRef>
          </c:cat>
          <c:val>
            <c:numRef>
              <c:f>Gráficos!$F$41:$F$73</c:f>
              <c:numCache>
                <c:formatCode>General</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6">
                  <c:v>0</c:v>
                </c:pt>
                <c:pt idx="28">
                  <c:v>0</c:v>
                </c:pt>
                <c:pt idx="29">
                  <c:v>0</c:v>
                </c:pt>
                <c:pt idx="30">
                  <c:v>0</c:v>
                </c:pt>
                <c:pt idx="31">
                  <c:v>0</c:v>
                </c:pt>
              </c:numCache>
            </c:numRef>
          </c:val>
          <c:extLst>
            <c:ext xmlns:c16="http://schemas.microsoft.com/office/drawing/2014/chart" uri="{C3380CC4-5D6E-409C-BE32-E72D297353CC}">
              <c16:uniqueId val="{00000001-11D4-4E47-82A3-0769A86A72D0}"/>
            </c:ext>
          </c:extLst>
        </c:ser>
        <c:dLbls>
          <c:showLegendKey val="0"/>
          <c:showVal val="0"/>
          <c:showCatName val="0"/>
          <c:showSerName val="0"/>
          <c:showPercent val="0"/>
          <c:showBubbleSize val="0"/>
        </c:dLbls>
        <c:gapWidth val="150"/>
        <c:axId val="266468872"/>
        <c:axId val="266469264"/>
      </c:barChart>
      <c:catAx>
        <c:axId val="266468872"/>
        <c:scaling>
          <c:orientation val="minMax"/>
        </c:scaling>
        <c:delete val="0"/>
        <c:axPos val="b"/>
        <c:numFmt formatCode="General" sourceLinked="0"/>
        <c:majorTickMark val="out"/>
        <c:minorTickMark val="none"/>
        <c:tickLblPos val="nextTo"/>
        <c:txPr>
          <a:bodyPr/>
          <a:lstStyle/>
          <a:p>
            <a:pPr>
              <a:defRPr lang="es-CO"/>
            </a:pPr>
            <a:endParaRPr lang="es-CO"/>
          </a:p>
        </c:txPr>
        <c:crossAx val="266469264"/>
        <c:crosses val="autoZero"/>
        <c:auto val="1"/>
        <c:lblAlgn val="ctr"/>
        <c:lblOffset val="100"/>
        <c:noMultiLvlLbl val="0"/>
      </c:catAx>
      <c:valAx>
        <c:axId val="266469264"/>
        <c:scaling>
          <c:orientation val="minMax"/>
        </c:scaling>
        <c:delete val="0"/>
        <c:axPos val="l"/>
        <c:majorGridlines/>
        <c:numFmt formatCode="General" sourceLinked="1"/>
        <c:majorTickMark val="out"/>
        <c:minorTickMark val="none"/>
        <c:tickLblPos val="nextTo"/>
        <c:txPr>
          <a:bodyPr/>
          <a:lstStyle/>
          <a:p>
            <a:pPr>
              <a:defRPr lang="es-CO"/>
            </a:pPr>
            <a:endParaRPr lang="es-CO"/>
          </a:p>
        </c:txPr>
        <c:crossAx val="266468872"/>
        <c:crosses val="autoZero"/>
        <c:crossBetween val="between"/>
      </c:valAx>
    </c:plotArea>
    <c:legend>
      <c:legendPos val="r"/>
      <c:layout>
        <c:manualLayout>
          <c:xMode val="edge"/>
          <c:yMode val="edge"/>
          <c:x val="0.81601259008080451"/>
          <c:y val="0.45363355542095679"/>
          <c:w val="0.17158996138568983"/>
          <c:h val="0.17734827377347578"/>
        </c:manualLayout>
      </c:layout>
      <c:overlay val="0"/>
      <c:txPr>
        <a:bodyPr/>
        <a:lstStyle/>
        <a:p>
          <a:pPr>
            <a:defRPr lang="es-CO"/>
          </a:pPr>
          <a:endParaRPr lang="es-CO"/>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9.xml"/><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1" Type="http://schemas.openxmlformats.org/officeDocument/2006/relationships/image" Target="NULL"/></Relationships>
</file>

<file path=xl/drawings/_rels/drawing10.xml.rels><?xml version="1.0" encoding="UTF-8" standalone="yes"?>
<Relationships xmlns="http://schemas.openxmlformats.org/package/2006/relationships"><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1" Type="http://schemas.openxmlformats.org/officeDocument/2006/relationships/image" Target="NULL"/></Relationships>
</file>

<file path=xl/drawings/_rels/drawing12.xml.rels><?xml version="1.0" encoding="UTF-8" standalone="yes"?>
<Relationships xmlns="http://schemas.openxmlformats.org/package/2006/relationships"><Relationship Id="rId1" Type="http://schemas.openxmlformats.org/officeDocument/2006/relationships/image" Target="NULL"/></Relationships>
</file>

<file path=xl/drawings/_rels/drawing13.xml.rels><?xml version="1.0" encoding="UTF-8" standalone="yes"?>
<Relationships xmlns="http://schemas.openxmlformats.org/package/2006/relationships"><Relationship Id="rId1" Type="http://schemas.openxmlformats.org/officeDocument/2006/relationships/image" Target="NULL"/></Relationships>
</file>

<file path=xl/drawings/_rels/drawing14.xml.rels><?xml version="1.0" encoding="UTF-8" standalone="yes"?>
<Relationships xmlns="http://schemas.openxmlformats.org/package/2006/relationships"><Relationship Id="rId1" Type="http://schemas.openxmlformats.org/officeDocument/2006/relationships/image" Target="NULL"/></Relationships>
</file>

<file path=xl/drawings/_rels/drawing15.xml.rels><?xml version="1.0" encoding="UTF-8" standalone="yes"?>
<Relationships xmlns="http://schemas.openxmlformats.org/package/2006/relationships"><Relationship Id="rId3" Type="http://schemas.openxmlformats.org/officeDocument/2006/relationships/chart" Target="../charts/chart14.xml"/><Relationship Id="rId7" Type="http://schemas.openxmlformats.org/officeDocument/2006/relationships/chart" Target="../charts/chart18.xml"/><Relationship Id="rId2" Type="http://schemas.openxmlformats.org/officeDocument/2006/relationships/chart" Target="../charts/chart13.xml"/><Relationship Id="rId1" Type="http://schemas.openxmlformats.org/officeDocument/2006/relationships/chart" Target="../charts/chart12.xml"/><Relationship Id="rId6" Type="http://schemas.openxmlformats.org/officeDocument/2006/relationships/chart" Target="../charts/chart17.xml"/><Relationship Id="rId5" Type="http://schemas.openxmlformats.org/officeDocument/2006/relationships/chart" Target="../charts/chart16.xml"/><Relationship Id="rId4"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63500</xdr:rowOff>
    </xdr:from>
    <xdr:to>
      <xdr:col>1</xdr:col>
      <xdr:colOff>625674</xdr:colOff>
      <xdr:row>1</xdr:row>
      <xdr:rowOff>95250</xdr:rowOff>
    </xdr:to>
    <xdr:pic>
      <xdr:nvPicPr>
        <xdr:cNvPr id="2" name="1 Imagen" descr="ESCUDO-transp-lema-blanc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63500"/>
          <a:ext cx="4880174" cy="5238750"/>
        </a:xfrm>
        <a:prstGeom prst="rect">
          <a:avLst/>
        </a:prstGeom>
        <a:noFill/>
        <a:ln w="9525">
          <a:noFill/>
          <a:miter lim="800000"/>
          <a:headEnd/>
          <a:tailEnd/>
        </a:ln>
      </xdr:spPr>
    </xdr:pic>
    <xdr:clientData/>
  </xdr:twoCellAnchor>
  <xdr:twoCellAnchor>
    <xdr:from>
      <xdr:col>1</xdr:col>
      <xdr:colOff>1657102</xdr:colOff>
      <xdr:row>0</xdr:row>
      <xdr:rowOff>415925</xdr:rowOff>
    </xdr:from>
    <xdr:to>
      <xdr:col>5</xdr:col>
      <xdr:colOff>1905000</xdr:colOff>
      <xdr:row>0</xdr:row>
      <xdr:rowOff>3524250</xdr:rowOff>
    </xdr:to>
    <xdr:sp macro="" textlink="">
      <xdr:nvSpPr>
        <xdr:cNvPr id="3" name="3 CuadroTexto">
          <a:extLst>
            <a:ext uri="{FF2B5EF4-FFF2-40B4-BE49-F238E27FC236}">
              <a16:creationId xmlns:a16="http://schemas.microsoft.com/office/drawing/2014/main" id="{00000000-0008-0000-0100-000003000000}"/>
            </a:ext>
          </a:extLst>
        </xdr:cNvPr>
        <xdr:cNvSpPr txBox="1"/>
      </xdr:nvSpPr>
      <xdr:spPr bwMode="auto">
        <a:xfrm>
          <a:off x="5911602" y="415925"/>
          <a:ext cx="11392148" cy="3108325"/>
        </a:xfrm>
        <a:prstGeom prst="rect">
          <a:avLst/>
        </a:prstGeom>
        <a:noFill/>
        <a:ln>
          <a:noFill/>
        </a:ln>
        <a:effectLst/>
      </xdr:spPr>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4400" b="1" i="0" u="none" strike="noStrike" kern="0" cap="none" spc="0" normalizeH="0" baseline="0" noProof="0">
              <a:ln>
                <a:noFill/>
              </a:ln>
              <a:solidFill>
                <a:sysClr val="window" lastClr="FFFFFF"/>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4400" b="0" i="0" u="none" strike="noStrike" kern="0" cap="none" spc="0" normalizeH="0" baseline="0" noProof="0">
              <a:ln>
                <a:noFill/>
              </a:ln>
              <a:solidFill>
                <a:sysClr val="window" lastClr="FFFFFF"/>
              </a:solidFill>
              <a:effectLst/>
              <a:uLnTx/>
              <a:uFillTx/>
              <a:latin typeface="Arial Narrow" pitchFamily="34" charset="0"/>
              <a:ea typeface="+mn-ea"/>
              <a:cs typeface="+mn-cs"/>
            </a:rPr>
            <a:t>Dirección General de Ordenamiento Ambiental Territorial y Coordinación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4400" b="0" i="0" u="none" strike="noStrike" kern="0" cap="none" spc="0" normalizeH="0" baseline="0" noProof="0">
              <a:ln>
                <a:noFill/>
              </a:ln>
              <a:solidFill>
                <a:sysClr val="window" lastClr="FFFFFF"/>
              </a:solidFill>
              <a:effectLst/>
              <a:uLnTx/>
              <a:uFillTx/>
              <a:latin typeface="Arial Narrow" pitchFamily="34" charset="0"/>
              <a:ea typeface="+mn-ea"/>
              <a:cs typeface="+mn-cs"/>
            </a:rPr>
            <a:t>República de Colombia</a:t>
          </a:r>
        </a:p>
      </xdr:txBody>
    </xdr:sp>
    <xdr:clientData/>
  </xdr:twoCellAnchor>
  <xdr:twoCellAnchor editAs="oneCell">
    <xdr:from>
      <xdr:col>5</xdr:col>
      <xdr:colOff>75574</xdr:colOff>
      <xdr:row>212</xdr:row>
      <xdr:rowOff>545390</xdr:rowOff>
    </xdr:from>
    <xdr:to>
      <xdr:col>5</xdr:col>
      <xdr:colOff>9908848</xdr:colOff>
      <xdr:row>212</xdr:row>
      <xdr:rowOff>3727435</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8881" t="46212" r="29451" b="35985"/>
        <a:stretch/>
      </xdr:blipFill>
      <xdr:spPr>
        <a:xfrm>
          <a:off x="16322503" y="346139604"/>
          <a:ext cx="9833274" cy="31820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209550</xdr:colOff>
      <xdr:row>0</xdr:row>
      <xdr:rowOff>1631157</xdr:rowOff>
    </xdr:to>
    <xdr:pic>
      <xdr:nvPicPr>
        <xdr:cNvPr id="4" name="1 Imagen" descr="ESCUDO-transp-lema-blanco.pn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1"/>
          <a:ext cx="1209675" cy="1631156"/>
        </a:xfrm>
        <a:prstGeom prst="rect">
          <a:avLst/>
        </a:prstGeom>
        <a:noFill/>
        <a:ln w="9525">
          <a:noFill/>
          <a:miter lim="800000"/>
          <a:headEnd/>
          <a:tailEnd/>
        </a:ln>
      </xdr:spPr>
    </xdr:pic>
    <xdr:clientData/>
  </xdr:twoCellAnchor>
  <xdr:twoCellAnchor>
    <xdr:from>
      <xdr:col>1</xdr:col>
      <xdr:colOff>257175</xdr:colOff>
      <xdr:row>0</xdr:row>
      <xdr:rowOff>381000</xdr:rowOff>
    </xdr:from>
    <xdr:to>
      <xdr:col>3</xdr:col>
      <xdr:colOff>216694</xdr:colOff>
      <xdr:row>0</xdr:row>
      <xdr:rowOff>1152525</xdr:rowOff>
    </xdr:to>
    <xdr:sp macro="" textlink="">
      <xdr:nvSpPr>
        <xdr:cNvPr id="5" name="5 CuadroTexto">
          <a:extLst>
            <a:ext uri="{FF2B5EF4-FFF2-40B4-BE49-F238E27FC236}">
              <a16:creationId xmlns:a16="http://schemas.microsoft.com/office/drawing/2014/main" id="{00000000-0008-0000-0300-000005000000}"/>
            </a:ext>
          </a:extLst>
        </xdr:cNvPr>
        <xdr:cNvSpPr txBox="1"/>
      </xdr:nvSpPr>
      <xdr:spPr bwMode="auto">
        <a:xfrm>
          <a:off x="1257300" y="381000"/>
          <a:ext cx="4876800" cy="771525"/>
        </a:xfrm>
        <a:prstGeom prst="rect">
          <a:avLst/>
        </a:prstGeom>
        <a:noFill/>
        <a:ln>
          <a:noFill/>
        </a:ln>
        <a:effectLst/>
      </xdr:spPr>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sysClr val="window" lastClr="FFFFFF"/>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 lastClr="FFFFFF"/>
              </a:solidFill>
              <a:effectLst/>
              <a:uLnTx/>
              <a:uFillTx/>
              <a:latin typeface="Arial Narrow" pitchFamily="34" charset="0"/>
              <a:ea typeface="+mn-ea"/>
              <a:cs typeface="+mn-cs"/>
            </a:rPr>
            <a:t>Dirección General de Ordenamiento Ambiental Territorial y Coordinación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sysClr val="window" lastClr="FFFFFF"/>
              </a:solidFill>
              <a:effectLst/>
              <a:uLnTx/>
              <a:uFillTx/>
              <a:latin typeface="Arial Narrow" pitchFamily="34" charset="0"/>
              <a:ea typeface="+mn-ea"/>
              <a:cs typeface="+mn-cs"/>
            </a:rPr>
            <a:t>República de Colombia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1800225</xdr:rowOff>
    </xdr:to>
    <xdr:pic>
      <xdr:nvPicPr>
        <xdr:cNvPr id="4" name="1 Imagen" descr="ESCUDO-transp-lema-blanco.pn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1209675" cy="1800225"/>
        </a:xfrm>
        <a:prstGeom prst="rect">
          <a:avLst/>
        </a:prstGeom>
        <a:noFill/>
        <a:ln w="9525">
          <a:noFill/>
          <a:miter lim="800000"/>
          <a:headEnd/>
          <a:tailEnd/>
        </a:ln>
      </xdr:spPr>
    </xdr:pic>
    <xdr:clientData/>
  </xdr:twoCellAnchor>
  <xdr:twoCellAnchor>
    <xdr:from>
      <xdr:col>0</xdr:col>
      <xdr:colOff>1371600</xdr:colOff>
      <xdr:row>0</xdr:row>
      <xdr:rowOff>381000</xdr:rowOff>
    </xdr:from>
    <xdr:to>
      <xdr:col>5</xdr:col>
      <xdr:colOff>323850</xdr:colOff>
      <xdr:row>2</xdr:row>
      <xdr:rowOff>19050</xdr:rowOff>
    </xdr:to>
    <xdr:sp macro="" textlink="">
      <xdr:nvSpPr>
        <xdr:cNvPr id="5" name="5 CuadroTexto">
          <a:extLst>
            <a:ext uri="{FF2B5EF4-FFF2-40B4-BE49-F238E27FC236}">
              <a16:creationId xmlns:a16="http://schemas.microsoft.com/office/drawing/2014/main" id="{00000000-0008-0000-0400-000005000000}"/>
            </a:ext>
          </a:extLst>
        </xdr:cNvPr>
        <xdr:cNvSpPr txBox="1"/>
      </xdr:nvSpPr>
      <xdr:spPr bwMode="auto">
        <a:xfrm>
          <a:off x="1371600" y="381000"/>
          <a:ext cx="5753100" cy="771525"/>
        </a:xfrm>
        <a:prstGeom prst="rect">
          <a:avLst/>
        </a:prstGeom>
        <a:noFill/>
        <a:ln>
          <a:noFill/>
        </a:ln>
        <a:effectLst/>
      </xdr:spPr>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sysClr val="window" lastClr="FFFFFF"/>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 lastClr="FFFFFF"/>
              </a:solidFill>
              <a:effectLst/>
              <a:uLnTx/>
              <a:uFillTx/>
              <a:latin typeface="Arial Narrow" pitchFamily="34" charset="0"/>
              <a:ea typeface="+mn-ea"/>
              <a:cs typeface="+mn-cs"/>
            </a:rPr>
            <a:t>Dirección General de Ordenamiento Ambiental Territorial y Coordinación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sysClr val="window" lastClr="FFFFFF"/>
              </a:solidFill>
              <a:effectLst/>
              <a:uLnTx/>
              <a:uFillTx/>
              <a:latin typeface="Arial Narrow" pitchFamily="34" charset="0"/>
              <a:ea typeface="+mn-ea"/>
              <a:cs typeface="+mn-cs"/>
            </a:rPr>
            <a:t>República de Colombia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123824</xdr:colOff>
      <xdr:row>14</xdr:row>
      <xdr:rowOff>9525</xdr:rowOff>
    </xdr:from>
    <xdr:to>
      <xdr:col>15</xdr:col>
      <xdr:colOff>266699</xdr:colOff>
      <xdr:row>31</xdr:row>
      <xdr:rowOff>161925</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222250</xdr:colOff>
      <xdr:row>2</xdr:row>
      <xdr:rowOff>141816</xdr:rowOff>
    </xdr:from>
    <xdr:to>
      <xdr:col>12</xdr:col>
      <xdr:colOff>222250</xdr:colOff>
      <xdr:row>16</xdr:row>
      <xdr:rowOff>143932</xdr:rowOff>
    </xdr:to>
    <xdr:graphicFrame macro="">
      <xdr:nvGraphicFramePr>
        <xdr:cNvPr id="4" name="Gráfico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216957</xdr:colOff>
      <xdr:row>18</xdr:row>
      <xdr:rowOff>14817</xdr:rowOff>
    </xdr:from>
    <xdr:to>
      <xdr:col>12</xdr:col>
      <xdr:colOff>216957</xdr:colOff>
      <xdr:row>32</xdr:row>
      <xdr:rowOff>59267</xdr:rowOff>
    </xdr:to>
    <xdr:graphicFrame macro="">
      <xdr:nvGraphicFramePr>
        <xdr:cNvPr id="5" name="Gráfico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185208</xdr:colOff>
      <xdr:row>33</xdr:row>
      <xdr:rowOff>25400</xdr:rowOff>
    </xdr:from>
    <xdr:to>
      <xdr:col>12</xdr:col>
      <xdr:colOff>185208</xdr:colOff>
      <xdr:row>47</xdr:row>
      <xdr:rowOff>48684</xdr:rowOff>
    </xdr:to>
    <xdr:graphicFrame macro="">
      <xdr:nvGraphicFramePr>
        <xdr:cNvPr id="6" name="Gráfico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460374</xdr:colOff>
      <xdr:row>48</xdr:row>
      <xdr:rowOff>173567</xdr:rowOff>
    </xdr:from>
    <xdr:to>
      <xdr:col>13</xdr:col>
      <xdr:colOff>460374</xdr:colOff>
      <xdr:row>59</xdr:row>
      <xdr:rowOff>175683</xdr:rowOff>
    </xdr:to>
    <xdr:graphicFrame macro="">
      <xdr:nvGraphicFramePr>
        <xdr:cNvPr id="9" name="Gráfico 8">
          <a:extLst>
            <a:ext uri="{FF2B5EF4-FFF2-40B4-BE49-F238E27FC236}">
              <a16:creationId xmlns:a16="http://schemas.microsoft.com/office/drawing/2014/main" id="{00000000-0008-0000-06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322791</xdr:colOff>
      <xdr:row>86</xdr:row>
      <xdr:rowOff>305858</xdr:rowOff>
    </xdr:from>
    <xdr:to>
      <xdr:col>11</xdr:col>
      <xdr:colOff>322791</xdr:colOff>
      <xdr:row>86</xdr:row>
      <xdr:rowOff>3049058</xdr:rowOff>
    </xdr:to>
    <xdr:graphicFrame macro="">
      <xdr:nvGraphicFramePr>
        <xdr:cNvPr id="2" name="Gráfico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322791</xdr:colOff>
      <xdr:row>82</xdr:row>
      <xdr:rowOff>104774</xdr:rowOff>
    </xdr:from>
    <xdr:to>
      <xdr:col>11</xdr:col>
      <xdr:colOff>322791</xdr:colOff>
      <xdr:row>91</xdr:row>
      <xdr:rowOff>170391</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322791</xdr:colOff>
      <xdr:row>94</xdr:row>
      <xdr:rowOff>104775</xdr:rowOff>
    </xdr:from>
    <xdr:to>
      <xdr:col>11</xdr:col>
      <xdr:colOff>322791</xdr:colOff>
      <xdr:row>104</xdr:row>
      <xdr:rowOff>32808</xdr:rowOff>
    </xdr:to>
    <xdr:graphicFrame macro="">
      <xdr:nvGraphicFramePr>
        <xdr:cNvPr id="7" name="Gráfico 6">
          <a:extLst>
            <a:ext uri="{FF2B5EF4-FFF2-40B4-BE49-F238E27FC236}">
              <a16:creationId xmlns:a16="http://schemas.microsoft.com/office/drawing/2014/main" i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33337</xdr:colOff>
      <xdr:row>110</xdr:row>
      <xdr:rowOff>647700</xdr:rowOff>
    </xdr:from>
    <xdr:to>
      <xdr:col>11</xdr:col>
      <xdr:colOff>33337</xdr:colOff>
      <xdr:row>123</xdr:row>
      <xdr:rowOff>123825</xdr:rowOff>
    </xdr:to>
    <xdr:graphicFrame macro="">
      <xdr:nvGraphicFramePr>
        <xdr:cNvPr id="10" name="Gráfico 9">
          <a:extLst>
            <a:ext uri="{FF2B5EF4-FFF2-40B4-BE49-F238E27FC236}">
              <a16:creationId xmlns:a16="http://schemas.microsoft.com/office/drawing/2014/main" id="{00000000-0008-0000-06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371475</xdr:colOff>
      <xdr:row>11</xdr:row>
      <xdr:rowOff>14287</xdr:rowOff>
    </xdr:from>
    <xdr:to>
      <xdr:col>16</xdr:col>
      <xdr:colOff>371475</xdr:colOff>
      <xdr:row>25</xdr:row>
      <xdr:rowOff>90487</xdr:rowOff>
    </xdr:to>
    <xdr:graphicFrame macro="">
      <xdr:nvGraphicFramePr>
        <xdr:cNvPr id="2" name="Gráfico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457200</xdr:colOff>
      <xdr:row>14</xdr:row>
      <xdr:rowOff>157162</xdr:rowOff>
    </xdr:from>
    <xdr:to>
      <xdr:col>21</xdr:col>
      <xdr:colOff>238125</xdr:colOff>
      <xdr:row>29</xdr:row>
      <xdr:rowOff>23812</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723900</xdr:colOff>
      <xdr:row>7</xdr:row>
      <xdr:rowOff>0</xdr:rowOff>
    </xdr:from>
    <xdr:to>
      <xdr:col>3</xdr:col>
      <xdr:colOff>104775</xdr:colOff>
      <xdr:row>7</xdr:row>
      <xdr:rowOff>0</xdr:rowOff>
    </xdr:to>
    <xdr:sp macro="" textlink="">
      <xdr:nvSpPr>
        <xdr:cNvPr id="1026" name="Text Box 2">
          <a:extLst>
            <a:ext uri="{FF2B5EF4-FFF2-40B4-BE49-F238E27FC236}">
              <a16:creationId xmlns:a16="http://schemas.microsoft.com/office/drawing/2014/main" id="{00000000-0008-0000-0C00-000002040000}"/>
            </a:ext>
          </a:extLst>
        </xdr:cNvPr>
        <xdr:cNvSpPr txBox="1">
          <a:spLocks noChangeArrowheads="1"/>
        </xdr:cNvSpPr>
      </xdr:nvSpPr>
      <xdr:spPr bwMode="auto">
        <a:xfrm>
          <a:off x="7096125" y="1685925"/>
          <a:ext cx="142875"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s-CO" sz="1000" b="0" i="0" u="none" strike="noStrike" baseline="0">
              <a:solidFill>
                <a:srgbClr val="000000"/>
              </a:solidFill>
              <a:latin typeface="Arial"/>
              <a:cs typeface="Arial"/>
            </a:rPr>
            <a:t>(1)</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162265</xdr:colOff>
      <xdr:row>1</xdr:row>
      <xdr:rowOff>266700</xdr:rowOff>
    </xdr:to>
    <xdr:pic>
      <xdr:nvPicPr>
        <xdr:cNvPr id="2" name="Imagen 6" descr="PaginaInterna">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61938"/>
          <a:ext cx="1364796" cy="2667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9526</xdr:colOff>
      <xdr:row>1</xdr:row>
      <xdr:rowOff>1</xdr:rowOff>
    </xdr:from>
    <xdr:to>
      <xdr:col>1</xdr:col>
      <xdr:colOff>1</xdr:colOff>
      <xdr:row>1</xdr:row>
      <xdr:rowOff>419101</xdr:rowOff>
    </xdr:to>
    <xdr:pic>
      <xdr:nvPicPr>
        <xdr:cNvPr id="2" name="Imagen 6" descr="PaginaInterna">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6" y="200026"/>
          <a:ext cx="1028700" cy="4191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257175</xdr:rowOff>
    </xdr:from>
    <xdr:to>
      <xdr:col>1</xdr:col>
      <xdr:colOff>114300</xdr:colOff>
      <xdr:row>1</xdr:row>
      <xdr:rowOff>403226</xdr:rowOff>
    </xdr:to>
    <xdr:pic>
      <xdr:nvPicPr>
        <xdr:cNvPr id="2" name="Imagen 6" descr="PaginaInterna">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257175"/>
          <a:ext cx="1247775" cy="479426"/>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1</xdr:row>
      <xdr:rowOff>0</xdr:rowOff>
    </xdr:from>
    <xdr:to>
      <xdr:col>1</xdr:col>
      <xdr:colOff>114300</xdr:colOff>
      <xdr:row>1</xdr:row>
      <xdr:rowOff>447675</xdr:rowOff>
    </xdr:to>
    <xdr:pic>
      <xdr:nvPicPr>
        <xdr:cNvPr id="2" name="Imagen 6" descr="PaginaInterna">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266700"/>
          <a:ext cx="1247775" cy="44767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123825</xdr:colOff>
      <xdr:row>0</xdr:row>
      <xdr:rowOff>285750</xdr:rowOff>
    </xdr:from>
    <xdr:to>
      <xdr:col>1</xdr:col>
      <xdr:colOff>180975</xdr:colOff>
      <xdr:row>1</xdr:row>
      <xdr:rowOff>200026</xdr:rowOff>
    </xdr:to>
    <xdr:pic>
      <xdr:nvPicPr>
        <xdr:cNvPr id="2" name="Imagen 6" descr="PaginaInterna">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3825" y="285750"/>
          <a:ext cx="1247775" cy="428626"/>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304800</xdr:colOff>
      <xdr:row>1</xdr:row>
      <xdr:rowOff>9524</xdr:rowOff>
    </xdr:from>
    <xdr:to>
      <xdr:col>1</xdr:col>
      <xdr:colOff>361950</xdr:colOff>
      <xdr:row>1</xdr:row>
      <xdr:rowOff>403225</xdr:rowOff>
    </xdr:to>
    <xdr:pic>
      <xdr:nvPicPr>
        <xdr:cNvPr id="2" name="Imagen 6" descr="PaginaInterna">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4800" y="304799"/>
          <a:ext cx="1247775" cy="393701"/>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95250</xdr:colOff>
      <xdr:row>0</xdr:row>
      <xdr:rowOff>228599</xdr:rowOff>
    </xdr:from>
    <xdr:to>
      <xdr:col>1</xdr:col>
      <xdr:colOff>152400</xdr:colOff>
      <xdr:row>1</xdr:row>
      <xdr:rowOff>260350</xdr:rowOff>
    </xdr:to>
    <xdr:pic>
      <xdr:nvPicPr>
        <xdr:cNvPr id="2" name="Imagen 6" descr="PaginaInterna">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0" y="228599"/>
          <a:ext cx="1162050" cy="269876"/>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141194</xdr:colOff>
      <xdr:row>0</xdr:row>
      <xdr:rowOff>168088</xdr:rowOff>
    </xdr:from>
    <xdr:to>
      <xdr:col>15</xdr:col>
      <xdr:colOff>179294</xdr:colOff>
      <xdr:row>25</xdr:row>
      <xdr:rowOff>72278</xdr:rowOff>
    </xdr:to>
    <xdr:graphicFrame macro="">
      <xdr:nvGraphicFramePr>
        <xdr:cNvPr id="4" name="3 Gráfico">
          <a:extLst>
            <a:ext uri="{FF2B5EF4-FFF2-40B4-BE49-F238E27FC236}">
              <a16:creationId xmlns:a16="http://schemas.microsoft.com/office/drawing/2014/main" id="{00000000-0008-0000-1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107755</xdr:colOff>
      <xdr:row>75</xdr:row>
      <xdr:rowOff>103256</xdr:rowOff>
    </xdr:from>
    <xdr:to>
      <xdr:col>16</xdr:col>
      <xdr:colOff>89646</xdr:colOff>
      <xdr:row>97</xdr:row>
      <xdr:rowOff>11206</xdr:rowOff>
    </xdr:to>
    <xdr:graphicFrame macro="">
      <xdr:nvGraphicFramePr>
        <xdr:cNvPr id="17" name="16 Gráfico">
          <a:extLst>
            <a:ext uri="{FF2B5EF4-FFF2-40B4-BE49-F238E27FC236}">
              <a16:creationId xmlns:a16="http://schemas.microsoft.com/office/drawing/2014/main" id="{00000000-0008-0000-14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119762</xdr:colOff>
      <xdr:row>101</xdr:row>
      <xdr:rowOff>58130</xdr:rowOff>
    </xdr:from>
    <xdr:to>
      <xdr:col>15</xdr:col>
      <xdr:colOff>123263</xdr:colOff>
      <xdr:row>125</xdr:row>
      <xdr:rowOff>179293</xdr:rowOff>
    </xdr:to>
    <xdr:graphicFrame macro="">
      <xdr:nvGraphicFramePr>
        <xdr:cNvPr id="19" name="18 Gráfico">
          <a:extLst>
            <a:ext uri="{FF2B5EF4-FFF2-40B4-BE49-F238E27FC236}">
              <a16:creationId xmlns:a16="http://schemas.microsoft.com/office/drawing/2014/main" id="{00000000-0008-0000-14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88190</xdr:colOff>
      <xdr:row>187</xdr:row>
      <xdr:rowOff>140365</xdr:rowOff>
    </xdr:from>
    <xdr:to>
      <xdr:col>15</xdr:col>
      <xdr:colOff>112058</xdr:colOff>
      <xdr:row>215</xdr:row>
      <xdr:rowOff>145676</xdr:rowOff>
    </xdr:to>
    <xdr:graphicFrame macro="">
      <xdr:nvGraphicFramePr>
        <xdr:cNvPr id="21" name="20 Gráfico">
          <a:extLst>
            <a:ext uri="{FF2B5EF4-FFF2-40B4-BE49-F238E27FC236}">
              <a16:creationId xmlns:a16="http://schemas.microsoft.com/office/drawing/2014/main" id="{00000000-0008-0000-14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122463</xdr:colOff>
      <xdr:row>226</xdr:row>
      <xdr:rowOff>0</xdr:rowOff>
    </xdr:from>
    <xdr:to>
      <xdr:col>15</xdr:col>
      <xdr:colOff>123264</xdr:colOff>
      <xdr:row>245</xdr:row>
      <xdr:rowOff>100853</xdr:rowOff>
    </xdr:to>
    <xdr:graphicFrame macro="">
      <xdr:nvGraphicFramePr>
        <xdr:cNvPr id="22" name="21 Gráfico">
          <a:extLst>
            <a:ext uri="{FF2B5EF4-FFF2-40B4-BE49-F238E27FC236}">
              <a16:creationId xmlns:a16="http://schemas.microsoft.com/office/drawing/2014/main" id="{00000000-0008-0000-14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125665</xdr:colOff>
      <xdr:row>146</xdr:row>
      <xdr:rowOff>172891</xdr:rowOff>
    </xdr:from>
    <xdr:to>
      <xdr:col>17</xdr:col>
      <xdr:colOff>33616</xdr:colOff>
      <xdr:row>167</xdr:row>
      <xdr:rowOff>44824</xdr:rowOff>
    </xdr:to>
    <xdr:graphicFrame macro="">
      <xdr:nvGraphicFramePr>
        <xdr:cNvPr id="23" name="22 Gráfico">
          <a:extLst>
            <a:ext uri="{FF2B5EF4-FFF2-40B4-BE49-F238E27FC236}">
              <a16:creationId xmlns:a16="http://schemas.microsoft.com/office/drawing/2014/main" id="{00000000-0008-0000-14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95250</xdr:colOff>
      <xdr:row>40</xdr:row>
      <xdr:rowOff>11206</xdr:rowOff>
    </xdr:from>
    <xdr:to>
      <xdr:col>15</xdr:col>
      <xdr:colOff>145676</xdr:colOff>
      <xdr:row>64</xdr:row>
      <xdr:rowOff>11206</xdr:rowOff>
    </xdr:to>
    <xdr:graphicFrame macro="">
      <xdr:nvGraphicFramePr>
        <xdr:cNvPr id="24" name="23 Gráfico">
          <a:extLst>
            <a:ext uri="{FF2B5EF4-FFF2-40B4-BE49-F238E27FC236}">
              <a16:creationId xmlns:a16="http://schemas.microsoft.com/office/drawing/2014/main" id="{00000000-0008-0000-14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R_HERNAN\17.2%20INFORME%20AVANCE%20PA%20-%20(CORTE%2030%20JUNIO%202013)\matrices_ejecuci&#243;n_31-12-20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Anexo%201.%20Matriz%20de%20seguimiento%20del%20PAI%202021%20I%20SEMESTRE%20(3)%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1.PAT"/>
      <sheetName val="2.CCURNRB"/>
      <sheetName val="3.GIRH"/>
      <sheetName val="4.PPPCS"/>
      <sheetName val="5. CIAGAPRNMADC"/>
      <sheetName val="6. CUNCAC"/>
      <sheetName val="7.MFICARC"/>
      <sheetName val="GRÁ-PROYECTOS"/>
      <sheetName val="GRÁ-PROGRAMAS"/>
    </sheetNames>
    <sheetDataSet>
      <sheetData sheetId="0" refreshError="1">
        <row r="4">
          <cell r="C4" t="str">
            <v>1.1: Declaración de Áreas protegidas y zonas de Reserva Natural en la Jurisdicciòn de CORPOCESAR.</v>
          </cell>
          <cell r="F4" t="str">
            <v>1.1.1: Declaración de áreas protegidas Serrania de Perija.</v>
          </cell>
        </row>
        <row r="5">
          <cell r="F5" t="str">
            <v>1.1.2: Ejecuciòn de los Planes de Manejo de las áreas Protegidas de Perijá u otras áreas.</v>
          </cell>
        </row>
        <row r="6">
          <cell r="F6" t="str">
            <v xml:space="preserve">1.1.3 Ejecuciòn de acciones del PMA </v>
          </cell>
        </row>
        <row r="7">
          <cell r="F7" t="str">
            <v>1.1.4 Apoyo profesional y técnico</v>
          </cell>
        </row>
        <row r="8">
          <cell r="F8" t="str">
            <v>1.1.5 Contratación</v>
          </cell>
        </row>
        <row r="10">
          <cell r="C10" t="str">
            <v>1.2: Implementación del Plan de Ordenación Forestal del Departamento del Cesar.</v>
          </cell>
          <cell r="F10" t="str">
            <v>1.2.1 Implementación del  plan de ordenación forestal en el Departamento del Cesar. (caracterización de ambientes terrestres: bosques secos, bosques semihúmedos, enclaves xerofíticos y urbanos), y otras acciones dentro del marco del Plan</v>
          </cell>
        </row>
        <row r="12">
          <cell r="C12" t="str">
            <v>1.3. Implementación de la Política de Gestión Ambiental Urbana - PGAU- en el área de jurisdicción de Corpocesar</v>
          </cell>
          <cell r="F12" t="str">
            <v>1.3.1 Consolidación de la línea base ambiental urbano- regional</v>
          </cell>
        </row>
        <row r="13">
          <cell r="F13" t="str">
            <v>1.3.2 Formulación, adopción e implementación de un plan de monitoreo y seguimiento del estado de los recursos naturales renovables urbano-regionales</v>
          </cell>
        </row>
        <row r="15">
          <cell r="F15" t="str">
            <v>1.3.3 Promoción y apoyo a proyecto  municipales dirigidos a disminuir la generación de residuos de alto impacto en las áreas urbanas</v>
          </cell>
        </row>
        <row r="16">
          <cell r="F16" t="str">
            <v xml:space="preserve">1.3.4 Promoción y apoyo técnico a los municipios para la implementación de proyectos pilotos de PML en sectores productivos de áreas urbanas.     </v>
          </cell>
        </row>
        <row r="17">
          <cell r="F17" t="str">
            <v>1.3.5 Promoción de la conservación, preservación y recuperación de los elementos naturales del espacio público a través de la definición de directrices ambientales para el manejo del espacio público.</v>
          </cell>
        </row>
        <row r="18">
          <cell r="F18" t="str">
            <v xml:space="preserve">1.3.6 Investigación y estudios sobre dinámicas urbanas regionales para la concertación de estrategias con los E.T </v>
          </cell>
        </row>
        <row r="21">
          <cell r="C21" t="str">
            <v>2. 1. Fortalecimiento del conocimiento científico ambiental con visión ancestral indígena y ejecución de acciones prioritarias de mitigación y mejoramiento ambiental en la ecorregión estratégica Sierra Nevada de Santa Marta.</v>
          </cell>
        </row>
        <row r="22">
          <cell r="F22" t="str">
            <v>2.1.1.1 Apoyo a la consolidación del Cordón Ambiental y Saneamiento de resguardos en la SNSM, mediante acciones debidamente concertadas con los indígenas.</v>
          </cell>
        </row>
        <row r="23">
          <cell r="F23" t="str">
            <v>2.1.1.2 Apoyo a proyectos productivos sostenibles - agroforestales, agrícolas y/o pecuarios.</v>
          </cell>
        </row>
        <row r="24">
          <cell r="F24" t="str">
            <v>2.1.1.3 Apoyo a proyectos de producción limpia.</v>
          </cell>
        </row>
        <row r="25">
          <cell r="F25" t="str">
            <v>2.1.1.4 Conocimiento y conservación de sitios sagrados - Educación ambiental .</v>
          </cell>
        </row>
        <row r="26">
          <cell r="F26" t="str">
            <v>2.1.2 Ejecución de acciones prioritarias de mitigación y mejoramiento ambiental en la ecorregión Sierra Nevada de Santa Marta.</v>
          </cell>
        </row>
        <row r="27">
          <cell r="F27" t="str">
            <v>2.1.2.1 Establecimiento del programa de manejo de residuos solidos en zona indigena.</v>
          </cell>
        </row>
        <row r="28">
          <cell r="F28" t="str">
            <v>2.1.2.2 Establecimiento del programa de abastecimiento de agua para zona indigena</v>
          </cell>
        </row>
        <row r="29">
          <cell r="F29" t="str">
            <v>2.1.2.3 Construcción de Sistemas de Tratamiento de Aguas Residuales en zona indígena.</v>
          </cell>
        </row>
        <row r="31">
          <cell r="F31" t="str">
            <v xml:space="preserve">2.1.2.5 Programa de Acciones para la mitigación de impactos ambientales en la Cuenca Hidrográfica del río Guatapurí, municipio de Valledupar. </v>
          </cell>
        </row>
        <row r="32">
          <cell r="F32" t="str">
            <v>2.1.3 Apoyo al trabajo conjunto de la formulación del plan de desarrollo sostenible de la Sierra Nevada de Santa Marta,</v>
          </cell>
        </row>
        <row r="33">
          <cell r="F33" t="str">
            <v>2.1.4 Delimitación de zonas amortiguadoras del parque Sierra Nevada.</v>
          </cell>
        </row>
        <row r="35">
          <cell r="C35" t="str">
            <v>2.2 Ejecución del plan de manejo ambiental y acciones prioritarias de mitigación y mejoramiento de la ecorregión estratégica Complejo Cenagoso de Zapatosa y humedales menores.</v>
          </cell>
          <cell r="F35" t="str">
            <v>2.2.1 Ejecución de seguimiento, control y vigilancia a través de operativos</v>
          </cell>
        </row>
        <row r="36">
          <cell r="F36" t="str">
            <v>2.2.2 Educación ambiental para la conservación y restauración de la Ciénaga</v>
          </cell>
        </row>
        <row r="37">
          <cell r="F37" t="str">
            <v>2.2.3 Control de la Contaminación en la ciénaga a través de la implementación de estrategias para mitigación y otras estrategias de manejo y mitigación ambiental.</v>
          </cell>
        </row>
        <row r="39">
          <cell r="F39" t="str">
            <v xml:space="preserve">2.2.5 Caracterización de ciénagas (bioecológica en áreas seleccionadas) y monitoreo y seguimiento al estado de poblaciones y ambientes  cenagosos.  </v>
          </cell>
        </row>
        <row r="41">
          <cell r="C41" t="str">
            <v>2.3: Ejecución del plan de manejo ambiental de páramos,  sub-páramo y alta montaña en la Serranía de Perijá.</v>
          </cell>
          <cell r="F41" t="str">
            <v xml:space="preserve">2.3.1. Educación ambiental para la conservación y restauración del ecosistema de paramos. </v>
          </cell>
        </row>
        <row r="42">
          <cell r="F42" t="str">
            <v>2.3.2 Aislamiento de áreas.</v>
          </cell>
        </row>
        <row r="43">
          <cell r="F43" t="str">
            <v>2.3.3 Acciones de Manejo y Mitigación Ambiental en zonas de páramos.</v>
          </cell>
        </row>
        <row r="45">
          <cell r="C45" t="str">
            <v xml:space="preserve">2.4 Implementación del Plan de Manejo de la Especie Faunística Oso de Anteojos u Oso Andino, en el Departamento del Cesar, en el marco del Programa Nacional de Conservación del Oso Andino. </v>
          </cell>
          <cell r="F45" t="str">
            <v xml:space="preserve">2.4.1 Implementación del Plan de Manejo de la Especie Faunística Oso de Anteojos u Oso Andino, en zonas indígenas de los municipios de Agustín Codazzi, Becerril y La Paz, y en áreas estratégicas del municipio de Manaure, en el Departamento del Cesar, en el marco del Programa Nacional de Conservación del Oso Andino. </v>
          </cell>
        </row>
        <row r="47">
          <cell r="C47" t="str">
            <v>2.5 Ejecución del plan de manejo ambiental Bosque el Aguil en el municipio de Aguachica.</v>
          </cell>
          <cell r="F47" t="str">
            <v xml:space="preserve">2.5.1 Educación ambiental para la conservación y restauración del ecosistema del bosque El Aguil.. </v>
          </cell>
        </row>
        <row r="48">
          <cell r="F48" t="str">
            <v>2.5.2 Aislamiento de áreas.</v>
          </cell>
        </row>
        <row r="49">
          <cell r="F49" t="str">
            <v>2.5.3 Implementación de estrategias para el control y mitigación de la contaminación, y otras estrategias de manejo y mitigación ambiental.</v>
          </cell>
        </row>
        <row r="50">
          <cell r="F50" t="str">
            <v>2.5.4 Articulación del PMA a la politica de Gestión Ambiental urbana.</v>
          </cell>
        </row>
        <row r="52">
          <cell r="C52" t="str">
            <v>2.6. Promoción y apoyo a la implementación de proyectos productivos sostenibles en los Valles del Río Cesar y Río Magdalena.</v>
          </cell>
          <cell r="F52" t="str">
            <v>2.6.1 Apoyo a proyectos de agroforesteria y/o patios productivos</v>
          </cell>
        </row>
        <row r="54">
          <cell r="C54" t="str">
            <v>2.7. Acciones para el uso, manejo y disposición de especimenes de fauna y flora silvestre en el departamento del Cesar</v>
          </cell>
          <cell r="F54" t="str">
            <v>2.7.1 Control del trafico ilegal de especies</v>
          </cell>
        </row>
        <row r="56">
          <cell r="F56" t="str">
            <v>2.7.2 Construcción y puesta en marcha del Centro de Atención, valoración y rehabilitación de fauna silvestre en el Departamento del Cesar.</v>
          </cell>
        </row>
        <row r="58">
          <cell r="F58" t="str">
            <v>2.7.3 Interventoría para la construcción del Centro de Atención, Valoración y Rehabilitación de Fauna Silvestre en el Departamento del Cesar.</v>
          </cell>
        </row>
        <row r="59">
          <cell r="F59" t="str">
            <v>2.7.4 Formulación e implementación de planes de conservación de especies amenazadas: aves migratorias de la biodiversidad colombiana, cóndor andino, babilla, caimán, mamíferos acuáticos (Manatí y Nutria), icotea,  felinos.</v>
          </cell>
        </row>
        <row r="61">
          <cell r="C61" t="str">
            <v>2.8. Establecimiento del plan de manejo sobre áreas en proceso de desertificación y sequia.</v>
          </cell>
          <cell r="F61" t="str">
            <v>2.8.1 Formulación e implementación del plan de acción regional de lucha contra la desertificación y sequía en el departamento del cesar con enfasis en la región del Río Cesar..</v>
          </cell>
        </row>
        <row r="65">
          <cell r="F65" t="str">
            <v xml:space="preserve">2.9.3 Establecimiento de viveros y producción de arboles. </v>
          </cell>
        </row>
        <row r="68">
          <cell r="C68" t="str">
            <v>3.1 Aprovechamiento y protección integral de aguas subterráneas en el Departamento Del Cesar.</v>
          </cell>
          <cell r="F68" t="str">
            <v>3.1.1 Realizar el inventario de puntos de aprovechamiento de aguas subterráneas, pozos, aljibes y manantiales (incluye adquisición de equipos de monitoreo).</v>
          </cell>
        </row>
        <row r="70">
          <cell r="C70" t="str">
            <v>3.2 Evaluación de la capacidad de transporte de sedimento y del potencial de explotación de material de arrastre en corrientes de aguas superficiales en el Departamento del Cesar.</v>
          </cell>
          <cell r="F70" t="str">
            <v>3.2.1 Elaborar los estudios de hidrosedimentología en corrientes de aguas superficiales en el Departamento del Cesar.</v>
          </cell>
        </row>
        <row r="72">
          <cell r="C72" t="str">
            <v>3.3 Elaboración el mapa de riesgo en el Departamento del Cesar</v>
          </cell>
          <cell r="F72" t="str">
            <v>3.3.1 Elaboración del mapa de riesgo por inundaciones.</v>
          </cell>
        </row>
        <row r="73">
          <cell r="F73" t="str">
            <v>3.3.2 Elaboración del mapa de riesgo por eventos geotécnicos.</v>
          </cell>
        </row>
        <row r="74">
          <cell r="F74" t="str">
            <v xml:space="preserve">3.3.3 Socialización del conocimiento del riesgo (Torcoroma, Chiriaimo, Honda, San Alberto, Badillo y Guatapurí) </v>
          </cell>
        </row>
        <row r="75">
          <cell r="F75" t="str">
            <v xml:space="preserve">3.3.4 Concertación e Implementación  de Acciones de mitigación en el marco de la Gestión integral del riesgo. </v>
          </cell>
        </row>
        <row r="77">
          <cell r="C77" t="str">
            <v>3.4 Formulación e implementación de planes de ordenación y manejo de cuencas en el Departamento del Cesar.</v>
          </cell>
          <cell r="F77" t="str">
            <v>3.4.1 Ejecución de Fases para la formulación de los POMCAS priorizados</v>
          </cell>
        </row>
        <row r="78">
          <cell r="F78" t="str">
            <v>3.4.2 Gestión para la priorización de nuevas  cuencas según caracterización ambIental del  PDA</v>
          </cell>
        </row>
        <row r="80">
          <cell r="F80" t="str">
            <v xml:space="preserve">3.4.3 Ejecución del proceso de formulación de  POMCAS en cuencas   priorizados mendiante Res/2004 y en  nuevas cuencas ).  </v>
          </cell>
        </row>
        <row r="84">
          <cell r="C84" t="str">
            <v>3.5 Formulación de planes de ordenación de cuencas compartidas.</v>
          </cell>
          <cell r="F84" t="str">
            <v xml:space="preserve">3.5.1 Concertación  de Acciones para la formulación de POMCAS en cuencas compartidas, previamente priorizadas. </v>
          </cell>
        </row>
        <row r="86">
          <cell r="C86" t="str">
            <v>3.6 Reglamentación del Recurso hídrico en el Departamento del Cesar.</v>
          </cell>
          <cell r="F86" t="str">
            <v>3.6.1 Reglamentación de las corrientes hídricas priorizadas.</v>
          </cell>
        </row>
        <row r="90">
          <cell r="F90" t="str">
            <v>3.6.3 Facturación por concepto de uso del agua.</v>
          </cell>
        </row>
        <row r="92">
          <cell r="F92" t="str">
            <v xml:space="preserve">3.6.5 Implementación y seguimiento  a las tasas de reducción de cargas contaminantes adoptadas por el Consejo Directivo </v>
          </cell>
        </row>
        <row r="94">
          <cell r="F94" t="str">
            <v>3.6.7 Establecimiento y ejecución de estrategias  de Manejo Ambiental en el Arroyo El Salao, municipio de San Diego.</v>
          </cell>
        </row>
        <row r="96">
          <cell r="C96" t="str">
            <v>4.1 Promoción de procesos productivos competitivos y sostenibles</v>
          </cell>
          <cell r="F96" t="str">
            <v>4.1.1 Diseño y Construcción de un proyecto piloto demostrativo de arquitectura bioclimática.</v>
          </cell>
        </row>
        <row r="97">
          <cell r="F97" t="str">
            <v>4.1.2 Interventoría para la construcción de un proyecto piloto demostrativo de arquitectura bioclimática.</v>
          </cell>
        </row>
        <row r="98">
          <cell r="F98" t="str">
            <v xml:space="preserve">4.1.3 Seguimiento y evaluación de resultados alcanzados con los convenios vigentes </v>
          </cell>
        </row>
        <row r="99">
          <cell r="F99" t="str">
            <v>4.1.4 Establecimiento del programa de protección de la capa de ozono.</v>
          </cell>
        </row>
        <row r="100">
          <cell r="F100" t="str">
            <v>4.1.5 Establecimiento del programa de Cambio Climático.</v>
          </cell>
        </row>
        <row r="101">
          <cell r="F101" t="str">
            <v>4.1.6 Establecimiento del programa de Medidas Sanitarias y Fitosanitarias (MSF).</v>
          </cell>
        </row>
        <row r="102">
          <cell r="F102" t="str">
            <v>4.1.7 Promoción de proyectos de mercados verdes en el Departamento del Cesar.</v>
          </cell>
        </row>
        <row r="103">
          <cell r="F103" t="str">
            <v>4.1.8 Apoyo al aprovechamiento de residuos solidos bajo los programas de mercados verdes y aplicación de Tecnologías limpias en el municipio de Valledupar y en el resto del Departamento del Cesar</v>
          </cell>
        </row>
        <row r="104">
          <cell r="F104" t="str">
            <v xml:space="preserve">4.1.10 Control de Deforestación y captura de CO2 en diferentes áreas bajo la figura de conservación a través de servicios ambientales.   </v>
          </cell>
        </row>
        <row r="106">
          <cell r="C106" t="str">
            <v xml:space="preserve">4.2 Formulación e implementación de una  POLITICA pública REGIONAL  de PML.  </v>
          </cell>
          <cell r="F106" t="str">
            <v xml:space="preserve">4.2.1 Diseño y adopción de la  política pública  local  de PML.   (objetivo, estrategias, acciones y metas)  </v>
          </cell>
        </row>
        <row r="107">
          <cell r="F107" t="str">
            <v xml:space="preserve">4.2.2 Conformación de un equipo multidisciplinario  de trabajo para el desarrollo de la politica o  Programa de PML según  sectores  productivos y estratégicos vinculados.  </v>
          </cell>
        </row>
        <row r="108">
          <cell r="F108" t="str">
            <v xml:space="preserve">4.2.3 Formulación e implementación del Proyecto de gestión integral de RESPEL como estrategia de PML    </v>
          </cell>
        </row>
        <row r="111">
          <cell r="C111" t="str">
            <v>5.1 Control de la contaminación por emisiones atmosfericas en el Departamento del Cesar.</v>
          </cell>
        </row>
        <row r="113">
          <cell r="F113" t="str">
            <v>5.1.1.3 Adquisición de vehículo y estación móvil para el control de emisiones de gases de automotores.</v>
          </cell>
        </row>
        <row r="118">
          <cell r="F118" t="str">
            <v>5.1.4 Ampliación y operación de la red de monitoreo del aire en la zona minera del Departamento del Cesar.</v>
          </cell>
        </row>
        <row r="119">
          <cell r="F119" t="str">
            <v>5.1.5 Realización estudio epidemiológico en la zona carbonífera del Cesar.</v>
          </cell>
        </row>
        <row r="121">
          <cell r="C121" t="str">
            <v>5.2. Registro, control ambiental y monitoreo de la calidad del aire en la zona minera del carbón del Departamento del Cesar.</v>
          </cell>
          <cell r="F121" t="str">
            <v>5.2.1 Acciones de control, monitoreo y manejo ambiental en la zona minera según acuerdos de la Jagua. Operación Red de Monitoreo de la Calidad del Aire en la Zona Carbonífera del Cesar.</v>
          </cell>
        </row>
        <row r="125">
          <cell r="C125" t="str">
            <v>5.3. Control de la contaminación por vertimientos hacia los cuerpos de agua del Departamento del Cesar.</v>
          </cell>
          <cell r="F125" t="str">
            <v xml:space="preserve">5.3.1 Control y seguimiento a los PSMV aprobados  </v>
          </cell>
        </row>
        <row r="126">
          <cell r="F126" t="str">
            <v xml:space="preserve">5.3.2 Formulación,  diseño e implementaión de una  red de monitoreo  de aguas residuales domésticas  e  industirales </v>
          </cell>
        </row>
        <row r="128">
          <cell r="F128" t="str">
            <v>5.3.3 Caracterización e Impacto Ambiental por vertimientos en la cuenca media y baja del Río Cesar.</v>
          </cell>
        </row>
        <row r="129">
          <cell r="F129" t="str">
            <v>5.3.4 Implementación y operación del laboratorio de aguas</v>
          </cell>
        </row>
        <row r="133">
          <cell r="C133" t="str">
            <v>5.4. Apoyo a la gestión de los sistemas de agua potable y saneamiento básico en el Departamento del Cesar.</v>
          </cell>
          <cell r="F133" t="str">
            <v>5.4.1 Gestión y manejo de residuos solidos en el Departamento del Cesar.</v>
          </cell>
          <cell r="L133">
            <v>13</v>
          </cell>
        </row>
        <row r="137">
          <cell r="F137" t="str">
            <v>5.4.2. Gestión y manejo de aguas residuales en el Departamento del Cesar</v>
          </cell>
        </row>
        <row r="141">
          <cell r="C141" t="str">
            <v>5.5. Prevención y mitigación del Riesgo y desastres naturales en la jurisdicción de Corpocesar.</v>
          </cell>
          <cell r="F141" t="str">
            <v>5.5.1 Prevención y atención de incendios forestales a través de contratos o convenios de cooperación técnica y financiera.</v>
          </cell>
        </row>
        <row r="142">
          <cell r="F142" t="str">
            <v xml:space="preserve">5.5.2 Formulación y adopción de las determinantes ambientales del área de jurisdicción de Corpocesar, para el Ordenamiento Territorial. </v>
          </cell>
        </row>
        <row r="143">
          <cell r="F143" t="str">
            <v>5.5.3 Diseño y/o Construcción de obras de control de erosión e inundaciones.</v>
          </cell>
        </row>
        <row r="146">
          <cell r="F146" t="str">
            <v xml:space="preserve">5.5.6.  Formulación  e implementación del Plan de Gestión Integral del Riesgo - GIR- </v>
          </cell>
        </row>
        <row r="148">
          <cell r="F148" t="str">
            <v>5.5.7.  Estrategia de apoyo para solucionar la problemática del ataque del comején y las hormigas a la Arborización de Valledupar y otras Zonas del Departamento del Cesar.</v>
          </cell>
        </row>
        <row r="150">
          <cell r="C150" t="str">
            <v>5.6. Fortalecimiento del control ambiental a través de los procesos misionales en la jurisdicción de Corpocesar.</v>
          </cell>
          <cell r="F150" t="str">
            <v>5.6.1 Evaluación y Seguimiento a los instrumentos ambientales que otorga Corpocesar, y atención de quejas por infracciones ambientales.</v>
          </cell>
        </row>
        <row r="152">
          <cell r="F152" t="str">
            <v xml:space="preserve">5.6.2 Implementación de la ventanilla integral de trámites ambientales en línea, en el marco de las politicas de GOBIERNO EN LINEA, mediante la ejecución de FASES del proceso. Orientado por el MAVDT.  </v>
          </cell>
        </row>
        <row r="156">
          <cell r="C156" t="str">
            <v xml:space="preserve">5.7. Fortalecimiento del componente ambiental del  Plan Departamental de  Agua del Cesar  a través de la  vinculación de la CAR a todos los  procesos ambientales del PDA. </v>
          </cell>
          <cell r="F156" t="str">
            <v xml:space="preserve">5.7.1 Gestión de vinculación y operación  de acciones interinsitucionales.    </v>
          </cell>
        </row>
        <row r="162">
          <cell r="C162" t="str">
            <v>6.1. Construcción de una nueva cultura ambiental colectiva en el Departamento del Cesar.</v>
          </cell>
          <cell r="F162" t="str">
            <v>6.1.1 Establecimiento y operación de la Red Interna de Multiplicadores Ambientales.</v>
          </cell>
        </row>
        <row r="163">
          <cell r="F163" t="str">
            <v>6.1.2 Desarrollo y fortalecimiento de las comunicaciones (periodico ambiental, programa mision revive, programa en radio, revistas, boletín oficial, divulgación y pautas) como estratégia de formación de cultura ambiental en la región.</v>
          </cell>
        </row>
        <row r="172">
          <cell r="F172" t="str">
            <v>6.1.3 Implementación del programa pedagógico a los proyectos corporativos PROCEDAS Y PRAES.</v>
          </cell>
        </row>
        <row r="173">
          <cell r="F173" t="str">
            <v>6.1.4 Impulso a la formación y dinamización de promotores ambientales</v>
          </cell>
        </row>
        <row r="174">
          <cell r="F174" t="str">
            <v>6.1.5 Impulso a la formación de veedores ambientales para forlatecer los sistemas de veedurias.</v>
          </cell>
        </row>
        <row r="175">
          <cell r="F175" t="str">
            <v>6.1.6 Conmemoraciones,  exaltaciones ambientales y formación de periodistas y comunicadores regionales para el fortalecimiento de la cultura ambiental.</v>
          </cell>
        </row>
        <row r="176">
          <cell r="F176" t="str">
            <v xml:space="preserve">6.1.7 Fortalecimiento del proceso de educación y comunicación del riesgo  </v>
          </cell>
        </row>
        <row r="179">
          <cell r="F179" t="str">
            <v>6.1.8 Educación ambiental para la conservación de sitios turísticos o ecosistemas sensibles.</v>
          </cell>
        </row>
        <row r="181">
          <cell r="C181" t="str">
            <v>7.1. Mejoramiento institucional a través de acciones de fortalecimiento que permitan aumentar la productividad y la prestación de servicios.</v>
          </cell>
        </row>
        <row r="182">
          <cell r="F182" t="str">
            <v>7.1.2 Apoyo profesional y técnico para la gestión misional de la Oficina de Control Interno</v>
          </cell>
        </row>
        <row r="186">
          <cell r="F186" t="str">
            <v>7.1.6 Bienestar social de los funcionarios, capacitación, recreación y salud ocupacional</v>
          </cell>
        </row>
        <row r="190">
          <cell r="F190" t="str">
            <v>7.1.7 Adecuación, construcción, adquisición y/o mejoramiento de la infraestructura de la entidad.</v>
          </cell>
        </row>
        <row r="193">
          <cell r="F193" t="str">
            <v xml:space="preserve">7.1.8 Dotación y modernización de elementos y soportes fisicos de los espacios de trabajo según requerimientos y recursos disponibles. </v>
          </cell>
        </row>
        <row r="195">
          <cell r="F195" t="str">
            <v>7.1.9 Fortalecimiento del SINA a través de la cooperación institucional con ASOCARS, Unidad de Enlace SNSM y SIRAP Caribe.</v>
          </cell>
        </row>
        <row r="196">
          <cell r="F196" t="str">
            <v>7.1.10 Fortalecimiento de la gestión mediante el apoyo asistencial, técnico, profesional y especializado.</v>
          </cell>
        </row>
        <row r="201">
          <cell r="F201" t="str">
            <v>7.1.11 Implementación,  operación e interporalización con otras entidades del SINA y el SIPGA del SIA_SIG.</v>
          </cell>
        </row>
        <row r="202">
          <cell r="F202" t="str">
            <v xml:space="preserve">7.1.12 Operación del Gestor integral del banco de proyectos  Implementado para fortalecer el proceso de formulación,  seguimiento informes internos y a entes de Control (auditorías, plan de mejoramiento, otros) con todos los involucrados.  </v>
          </cell>
        </row>
        <row r="203">
          <cell r="F203" t="str">
            <v>7.1.13 Fortalecimiento de la gestión ambiental mediante la adquisición de equipos, instalación, construcción y/u operación de equipos, elementos e infraestructuras para el desarrollo de la investigación, monitoreo, control, seguimiento, mejoramiento y rehabilitación de los recursos naturales y el medio ambiente.</v>
          </cell>
        </row>
        <row r="205">
          <cell r="F205" t="str">
            <v>7.1.15 Implementación o apoyo a la conformación del centro de documentación y archivo.</v>
          </cell>
        </row>
        <row r="207">
          <cell r="F207" t="str">
            <v>7.1.16 Consultoría para interventoría de proyectos.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7 ESTRUCTURA PROGRAMÁTICA"/>
      <sheetName val="ANEXO 1. MATRIZ DE SEGUIMIENTO"/>
      <sheetName val="AVANCE"/>
      <sheetName val="TABLA 7a EJEMPLO PONDERACIONES"/>
      <sheetName val="ANEXO 5-1 INGRESOS"/>
      <sheetName val="Anexo 5-2 Gastos"/>
      <sheetName val="graficos"/>
      <sheetName val="Hoja2"/>
      <sheetName val="GASTOS RCC"/>
      <sheetName val="Hoja1"/>
      <sheetName val="Hoja3"/>
      <sheetName val="ANEXO 3. SIGOB"/>
      <sheetName val="P2"/>
      <sheetName val="P3"/>
      <sheetName val="P4"/>
      <sheetName val="P5"/>
      <sheetName val="P6"/>
      <sheetName val="P7"/>
    </sheetNames>
    <sheetDataSet>
      <sheetData sheetId="0">
        <row r="8">
          <cell r="B8" t="str">
            <v xml:space="preserve"> 1. RESTAURACIÓN ECOLÓGICA VERIFICABLE Y SUSTENTABLE</v>
          </cell>
          <cell r="C8" t="str">
            <v xml:space="preserve">1.1. Gestión e implentación de acciones integrales para la restauración ecológica en el departamento del Cesar </v>
          </cell>
        </row>
        <row r="12">
          <cell r="C12" t="str">
            <v xml:space="preserve">1.2 Coordinación y Desarrollo de portafolios de sistemas sostenibles de conservación - SSC- (conservación, restauración, manejo sostenible, agroforestales, reconversión productiva) en el departamento del Cesar
</v>
          </cell>
        </row>
        <row r="17">
          <cell r="B17" t="str">
            <v>2. GESTIÓN INTEGRAL DEL RIESGO AMBIENTAL,  CLIMÁTICO, Y DEL RECURSO HÍDRICO.</v>
          </cell>
          <cell r="C17" t="str">
            <v>2.1  Implementación y evaluación de acciones del Plan Integral de Gestión de Cambio Climático -PIGCC- Territorial del Cesar</v>
          </cell>
        </row>
        <row r="21">
          <cell r="C21" t="str">
            <v xml:space="preserve">2.2 Implementación de acciones para la operación de la EDANA en el área de jurisdicción de Corpocesar. </v>
          </cell>
        </row>
        <row r="25">
          <cell r="C25" t="str">
            <v xml:space="preserve">2.3 Gestión de conocimiento e implementación de medidas para la  reducción del riesgo ambiental en áreas prioritarias del dpto. del Cesar. </v>
          </cell>
        </row>
        <row r="30">
          <cell r="C30" t="str">
            <v>2.4 Gestión integral del recurso hídrico y materialización de la ZOAT en el area de jurisdiccion de Corpocesar.</v>
          </cell>
        </row>
        <row r="46">
          <cell r="B46" t="str">
            <v>3. OCUPACIÓN TERRITORIAL INTEGRAL</v>
          </cell>
          <cell r="C46" t="str">
            <v xml:space="preserve">3.1  Fortalecimiento del proceso de Ordenamiento Territorial como estrategia  para promover el  desarrollo terrirorial sostenible, en el dpto del Cesar.   </v>
          </cell>
        </row>
        <row r="51">
          <cell r="C51" t="str">
            <v>3.2 Asistencia técnica a todos los municipios de la jurisdicción en los procesos de revisión y ajuste de los POT, siguiendo guias del SINA</v>
          </cell>
        </row>
        <row r="56">
          <cell r="C56" t="str">
            <v>3.3 Implementación de un sistema de relacionamiento  interinstitucional en el proceso de planeación del desarrollo y evaluación de los modelos de ocupación adoptados</v>
          </cell>
        </row>
        <row r="59">
          <cell r="B59" t="str">
            <v>4. PRODUCTIVIDAD SOSTENIBLE y BIODIVERCIUDAD : integrando lo SECTORIAL  y lo URBAno</v>
          </cell>
          <cell r="C59" t="str">
            <v>4.1 Gestión, coordinación,  e implementación de políticas locales de resiliencia y sostenibilidad ambiental urbana en el área de jurisdicción de Corpocesar.</v>
          </cell>
        </row>
        <row r="63">
          <cell r="C63" t="str">
            <v>4.2 Gestión y apoyo regional a  la implementación de la estrategia nacional de Economía  circular y  economía ambiental para la producción sostenible.</v>
          </cell>
        </row>
        <row r="71">
          <cell r="C71" t="str">
            <v xml:space="preserve">4.3 Apropiación de la Ciencia ambiental  y de la tecnología para promover la producción sostenible en el dpto. del Cesar.   </v>
          </cell>
        </row>
        <row r="77">
          <cell r="C77" t="str">
            <v xml:space="preserve">4.4 Gestión integral  del suelo  para la recuperación de este recurso natural  en el departamento del Cesar.  </v>
          </cell>
        </row>
        <row r="83">
          <cell r="C83" t="str">
            <v xml:space="preserve">4.5 Gestión integral del recurso aire, articulada a  la prioridad regional del MADS,  en áreas estratégicas del dpto del Cesar. </v>
          </cell>
        </row>
        <row r="93">
          <cell r="B93" t="str">
            <v>5.               PROTECCION DE LA BIODIVERSIDAD PARA sostenibilidad de servicios ecosistèmicos y  SUSTENTABILIDAD DEL DESARROLLO</v>
          </cell>
          <cell r="C93" t="str">
            <v xml:space="preserve">5.1 Gestión e implementación de estrategias para la recuperación y conservación de la flora y fauna en el Departamento del Cesar, en armonía con el proyecto 1.2 
</v>
          </cell>
        </row>
        <row r="101">
          <cell r="C101" t="str">
            <v>5.2 Implementación de la estrategia de control integral en los núcleos de deforestación priorizados en el Cesar, (en coordinación institucional con el MADS).</v>
          </cell>
        </row>
        <row r="110">
          <cell r="C110" t="str">
            <v xml:space="preserve">5.3 Fortalecimiento de gobernanza forestal en la jurisdicción de Corpocesar. </v>
          </cell>
        </row>
        <row r="115">
          <cell r="C115" t="str">
            <v xml:space="preserve">5.4 Gestión del SIRAP  y/o implementación de otras estrategias de conservación de la biodiversidad y formulación e implementación y apoyo de PM  de AP  en el dpto. del Cesar. </v>
          </cell>
        </row>
        <row r="126">
          <cell r="C126" t="str">
            <v>5.5 Fortalecimiento, gestión e implementación de medidas para el manejo de la fauna en el dpto. del Cesar</v>
          </cell>
        </row>
        <row r="130">
          <cell r="B130" t="str">
            <v>6. ECOEDUCACIÓN: ENDÓGENA Y TRANSVERSAL</v>
          </cell>
          <cell r="C130" t="str">
            <v xml:space="preserve">6.1 Fortalecimento de la participación ciudadana en la Gestión ambiental,  con enfoque endógeno y/o cultural,   intergeneracional, y consensual para promover el desarrollo ECOsocial en el dpto del Cesar.  </v>
          </cell>
        </row>
        <row r="136">
          <cell r="C136" t="str">
            <v>6.2 Fortalecimiento y optimización del programa transversal de Educación Ambiental de la Corporación, armonizado a la Política Nacional de Educación Ambiental de Colombia, en el contexto de la propuesta DEPARTAMENTO DEL CESAR - CORPOCESAR– 2020: "Por la sustentabilidad de la vida".</v>
          </cell>
        </row>
        <row r="143">
          <cell r="C143" t="str">
            <v>6.3 Planeación, gestión e Implementación de acciones  para el manejo de conflictos socioambientales  asociados a la productividad económica y/o uso de RN en áreas estratégicas del Cesar.</v>
          </cell>
        </row>
        <row r="147">
          <cell r="B147" t="str">
            <v xml:space="preserve">7.                                                                                                                                         PACTANDO EQUIDAD:  ANCESTRAL Y DIFERENCIAL </v>
          </cell>
          <cell r="C147" t="str">
            <v>7.1 Implementación de estrategias para el manejo ambiental en territorios indígenas de la Sierra Nevada de Santa Marta y Serranía de Perijá,   incorporando la cosmovisión de los pueblos indígenas  y  el enfoque diferencial en la restauración ecológica integral .</v>
          </cell>
        </row>
        <row r="155">
          <cell r="C155" t="str">
            <v xml:space="preserve">7.2 Implementación de estrategias para el manejo ambiental en comunidades afrodescendientes,  otras minorías étnicas, y/o poblaciones victimas del conflicto armado en el dpto. del Cesar. </v>
          </cell>
        </row>
        <row r="159">
          <cell r="B159" t="str">
            <v>8. DESARROLLO INSTITUCIONAL SINÉRGICO</v>
          </cell>
          <cell r="C159" t="str">
            <v>8.1  Fortalecimiento  e implementación de medidas  Técnicas, económicas  y financieras  para la sostenibilidad  administrativa y financiera  de Corpocesar.</v>
          </cell>
        </row>
        <row r="173">
          <cell r="C173" t="str">
            <v>8.2 Gestión e implementacion de acciones  para el aumento de la capacidad de desempeño  institucional integral de Corpocesar.</v>
          </cell>
        </row>
        <row r="186">
          <cell r="C186" t="str">
            <v>8.3 Fortalecimiento institucional sostenible del ejercicio de la autoridad ambiental regional  (seguimiento, control y vigilancia) y apoyo  integral de los procesos operativos de trámites ambientales otorgados por la Corporación</v>
          </cell>
        </row>
        <row r="194">
          <cell r="B194" t="str">
            <v>9. COMUNICACIÓN AMBIENTAL INTELIGENTE</v>
          </cell>
          <cell r="C194" t="str">
            <v xml:space="preserve">9.1 Gestión de conocimiento e información ambiental para la promoción del desarrollo ambiental sostenible. </v>
          </cell>
        </row>
        <row r="201">
          <cell r="C201" t="str">
            <v>9.2 Implementación de la estrategia  de Comunicación política de la gestión ambiental para la divulgación interinstitucional y  aprehensión ciudadana al sector ambiental</v>
          </cell>
        </row>
        <row r="206">
          <cell r="C206" t="str">
            <v xml:space="preserve">9.3 Fortalecimiento de las  TIC´s .según lineamientos de MINTICs y la política de gobierno digital, en Corpocesar. </v>
          </cell>
        </row>
      </sheetData>
      <sheetData sheetId="1">
        <row r="8">
          <cell r="K8">
            <v>0.6</v>
          </cell>
        </row>
        <row r="15">
          <cell r="K15">
            <v>0.4</v>
          </cell>
        </row>
        <row r="22">
          <cell r="K22">
            <v>0.3</v>
          </cell>
        </row>
        <row r="23">
          <cell r="Q23">
            <v>0.54908756749999998</v>
          </cell>
        </row>
        <row r="28">
          <cell r="K28">
            <v>0.1</v>
          </cell>
        </row>
        <row r="34">
          <cell r="K34">
            <v>0.3</v>
          </cell>
        </row>
        <row r="41">
          <cell r="K41">
            <v>0.3</v>
          </cell>
        </row>
        <row r="59">
          <cell r="K59">
            <v>0.4</v>
          </cell>
        </row>
        <row r="66">
          <cell r="K66">
            <v>0.4</v>
          </cell>
        </row>
        <row r="74">
          <cell r="K74">
            <v>0.2</v>
          </cell>
        </row>
        <row r="79">
          <cell r="K79">
            <v>0.2</v>
          </cell>
        </row>
        <row r="85">
          <cell r="K85">
            <v>0.2</v>
          </cell>
        </row>
        <row r="95">
          <cell r="K95">
            <v>0.1</v>
          </cell>
        </row>
        <row r="103">
          <cell r="K103">
            <v>0.3</v>
          </cell>
        </row>
        <row r="111">
          <cell r="K111">
            <v>0.2</v>
          </cell>
        </row>
        <row r="123">
          <cell r="K123">
            <v>0.2</v>
          </cell>
        </row>
        <row r="144">
          <cell r="K144">
            <v>0.2</v>
          </cell>
        </row>
        <row r="151">
          <cell r="K151">
            <v>0.2</v>
          </cell>
        </row>
        <row r="164">
          <cell r="K164">
            <v>0.2</v>
          </cell>
        </row>
        <row r="170">
          <cell r="K170">
            <v>0.3</v>
          </cell>
        </row>
        <row r="178">
          <cell r="K178">
            <v>0.6</v>
          </cell>
        </row>
        <row r="187">
          <cell r="K187">
            <v>0.1</v>
          </cell>
        </row>
        <row r="188">
          <cell r="Q188">
            <v>0.87834666666666672</v>
          </cell>
        </row>
        <row r="193">
          <cell r="K193">
            <v>0.5</v>
          </cell>
        </row>
        <row r="209">
          <cell r="K209">
            <v>0.4</v>
          </cell>
        </row>
        <row r="225">
          <cell r="K225">
            <v>0.3</v>
          </cell>
        </row>
        <row r="238">
          <cell r="K238">
            <v>0.3</v>
          </cell>
        </row>
        <row r="248">
          <cell r="K248">
            <v>0.4</v>
          </cell>
        </row>
        <row r="257">
          <cell r="K257">
            <v>0.3</v>
          </cell>
        </row>
        <row r="264">
          <cell r="K264">
            <v>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Z246"/>
  <sheetViews>
    <sheetView view="pageBreakPreview" topLeftCell="B1" zoomScale="46" zoomScaleNormal="70" zoomScaleSheetLayoutView="46" workbookViewId="0">
      <pane xSplit="2" ySplit="7" topLeftCell="D114" activePane="bottomRight" state="frozen"/>
      <selection activeCell="B1" sqref="B1"/>
      <selection pane="topRight" activeCell="D1" sqref="D1"/>
      <selection pane="bottomLeft" activeCell="B8" sqref="B8"/>
      <selection pane="bottomRight" activeCell="F56" sqref="F56"/>
    </sheetView>
  </sheetViews>
  <sheetFormatPr baseColWidth="10" defaultColWidth="11.42578125" defaultRowHeight="15.75" x14ac:dyDescent="0.25"/>
  <cols>
    <col min="1" max="1" width="40.28515625" style="398" customWidth="1"/>
    <col min="2" max="2" width="34.42578125" style="398" customWidth="1"/>
    <col min="3" max="3" width="52.5703125" style="267" customWidth="1"/>
    <col min="4" max="4" width="120.140625" style="279" customWidth="1"/>
    <col min="5" max="5" width="19.42578125" style="383" customWidth="1"/>
    <col min="6" max="6" width="19.85546875" style="383" customWidth="1"/>
    <col min="7" max="7" width="19" style="383" customWidth="1"/>
    <col min="8" max="8" width="20.85546875" style="383" customWidth="1"/>
    <col min="9" max="9" width="22.85546875" style="438" customWidth="1"/>
    <col min="10" max="10" width="22.28515625" style="383" customWidth="1"/>
    <col min="11" max="11" width="59.42578125" style="385" customWidth="1"/>
    <col min="12" max="12" width="52" style="391" customWidth="1"/>
    <col min="13" max="26" width="11.42578125" style="365"/>
    <col min="27" max="16384" width="11.42578125" style="268"/>
  </cols>
  <sheetData>
    <row r="1" spans="1:12" ht="33.75" x14ac:dyDescent="0.5">
      <c r="A1" s="967" t="s">
        <v>131</v>
      </c>
      <c r="B1" s="967"/>
      <c r="C1" s="967"/>
      <c r="D1" s="967"/>
      <c r="E1" s="967"/>
      <c r="F1" s="967"/>
      <c r="G1" s="967"/>
      <c r="H1" s="967"/>
      <c r="I1" s="967"/>
      <c r="J1" s="967"/>
      <c r="K1" s="967"/>
      <c r="L1" s="386"/>
    </row>
    <row r="2" spans="1:12" x14ac:dyDescent="0.25">
      <c r="A2" s="392"/>
      <c r="B2" s="392"/>
      <c r="C2" s="281"/>
      <c r="D2" s="282"/>
      <c r="E2" s="382"/>
      <c r="F2" s="382"/>
      <c r="G2" s="382"/>
      <c r="H2" s="382"/>
      <c r="I2" s="436"/>
      <c r="J2" s="382"/>
      <c r="K2" s="384"/>
      <c r="L2" s="387"/>
    </row>
    <row r="3" spans="1:12" ht="27.75" x14ac:dyDescent="0.4">
      <c r="A3" s="392"/>
      <c r="B3" s="945" t="s">
        <v>1140</v>
      </c>
      <c r="C3" s="945"/>
      <c r="D3" s="945"/>
      <c r="E3" s="945"/>
      <c r="F3" s="945"/>
      <c r="G3" s="945"/>
      <c r="H3" s="945"/>
      <c r="I3" s="945"/>
      <c r="J3" s="945"/>
      <c r="K3" s="945"/>
      <c r="L3" s="388"/>
    </row>
    <row r="4" spans="1:12" x14ac:dyDescent="0.25">
      <c r="A4" s="392"/>
      <c r="B4" s="393"/>
      <c r="C4" s="283"/>
      <c r="D4" s="284"/>
      <c r="E4" s="380"/>
      <c r="F4" s="380"/>
      <c r="G4" s="380"/>
      <c r="H4" s="380"/>
      <c r="I4" s="380"/>
      <c r="J4" s="380"/>
      <c r="K4" s="384"/>
      <c r="L4" s="387"/>
    </row>
    <row r="5" spans="1:12" ht="101.25" x14ac:dyDescent="0.25">
      <c r="A5" s="684" t="s">
        <v>17</v>
      </c>
      <c r="B5" s="946" t="s">
        <v>87</v>
      </c>
      <c r="C5" s="946"/>
      <c r="D5" s="946"/>
      <c r="E5" s="946"/>
      <c r="F5" s="946"/>
      <c r="G5" s="946"/>
      <c r="H5" s="946"/>
      <c r="I5" s="946"/>
      <c r="J5" s="946"/>
      <c r="K5" s="946"/>
      <c r="L5" s="360"/>
    </row>
    <row r="6" spans="1:12" ht="27.75" customHeight="1" x14ac:dyDescent="0.25">
      <c r="A6" s="968" t="s">
        <v>18</v>
      </c>
      <c r="B6" s="968" t="s">
        <v>19</v>
      </c>
      <c r="C6" s="946" t="s">
        <v>20</v>
      </c>
      <c r="D6" s="946" t="s">
        <v>156</v>
      </c>
      <c r="E6" s="946" t="s">
        <v>157</v>
      </c>
      <c r="F6" s="946"/>
      <c r="G6" s="946"/>
      <c r="H6" s="946"/>
      <c r="I6" s="984" t="s">
        <v>661</v>
      </c>
      <c r="J6" s="946" t="s">
        <v>22</v>
      </c>
      <c r="K6" s="946"/>
      <c r="L6" s="360"/>
    </row>
    <row r="7" spans="1:12" ht="80.25" customHeight="1" x14ac:dyDescent="0.25">
      <c r="A7" s="968"/>
      <c r="B7" s="968"/>
      <c r="C7" s="946"/>
      <c r="D7" s="946"/>
      <c r="E7" s="685">
        <v>2020</v>
      </c>
      <c r="F7" s="685">
        <v>2021</v>
      </c>
      <c r="G7" s="685">
        <v>2022</v>
      </c>
      <c r="H7" s="685">
        <v>2023</v>
      </c>
      <c r="I7" s="984"/>
      <c r="J7" s="946"/>
      <c r="K7" s="946"/>
      <c r="L7" s="360"/>
    </row>
    <row r="8" spans="1:12" ht="84.75" customHeight="1" x14ac:dyDescent="0.25">
      <c r="A8" s="732"/>
      <c r="B8" s="977" t="s">
        <v>782</v>
      </c>
      <c r="C8" s="970" t="s">
        <v>1093</v>
      </c>
      <c r="D8" s="758" t="s">
        <v>1090</v>
      </c>
      <c r="E8" s="759">
        <v>1</v>
      </c>
      <c r="F8" s="759">
        <v>2</v>
      </c>
      <c r="G8" s="759">
        <v>2</v>
      </c>
      <c r="H8" s="759">
        <v>0</v>
      </c>
      <c r="I8" s="759">
        <f>SUM(E8:H8)</f>
        <v>5</v>
      </c>
      <c r="J8" s="756" t="s">
        <v>859</v>
      </c>
      <c r="K8" s="757" t="s">
        <v>1094</v>
      </c>
      <c r="L8" s="360"/>
    </row>
    <row r="9" spans="1:12" ht="78.75" customHeight="1" x14ac:dyDescent="0.25">
      <c r="A9" s="732"/>
      <c r="B9" s="978"/>
      <c r="C9" s="971"/>
      <c r="D9" s="757" t="s">
        <v>1154</v>
      </c>
      <c r="E9" s="759">
        <v>0</v>
      </c>
      <c r="F9" s="759">
        <v>1</v>
      </c>
      <c r="G9" s="759">
        <v>0</v>
      </c>
      <c r="H9" s="759">
        <v>1</v>
      </c>
      <c r="I9" s="759">
        <f>SUM(E9:H9)</f>
        <v>2</v>
      </c>
      <c r="J9" s="756" t="s">
        <v>859</v>
      </c>
      <c r="K9" s="757" t="s">
        <v>1095</v>
      </c>
      <c r="L9" s="360"/>
    </row>
    <row r="10" spans="1:12" ht="81" customHeight="1" x14ac:dyDescent="0.25">
      <c r="A10" s="732"/>
      <c r="B10" s="978"/>
      <c r="C10" s="971"/>
      <c r="D10" s="757" t="s">
        <v>1091</v>
      </c>
      <c r="E10" s="759">
        <v>0</v>
      </c>
      <c r="F10" s="759">
        <v>1</v>
      </c>
      <c r="G10" s="759">
        <v>0</v>
      </c>
      <c r="H10" s="759">
        <v>1</v>
      </c>
      <c r="I10" s="759">
        <f>SUM(E10:H10)</f>
        <v>2</v>
      </c>
      <c r="J10" s="975" t="s">
        <v>859</v>
      </c>
      <c r="K10" s="973" t="s">
        <v>1096</v>
      </c>
      <c r="L10" s="360"/>
    </row>
    <row r="11" spans="1:12" ht="58.5" customHeight="1" x14ac:dyDescent="0.25">
      <c r="A11" s="732"/>
      <c r="B11" s="978"/>
      <c r="C11" s="972"/>
      <c r="D11" s="757" t="s">
        <v>1092</v>
      </c>
      <c r="E11" s="759">
        <v>0</v>
      </c>
      <c r="F11" s="759">
        <v>1</v>
      </c>
      <c r="G11" s="759">
        <v>0</v>
      </c>
      <c r="H11" s="759">
        <v>1</v>
      </c>
      <c r="I11" s="759">
        <f>SUM(E11:H11)</f>
        <v>2</v>
      </c>
      <c r="J11" s="976"/>
      <c r="K11" s="974"/>
      <c r="L11" s="360"/>
    </row>
    <row r="12" spans="1:12" ht="46.5" customHeight="1" x14ac:dyDescent="0.25">
      <c r="A12" s="944" t="s">
        <v>644</v>
      </c>
      <c r="B12" s="978"/>
      <c r="C12" s="930" t="s">
        <v>773</v>
      </c>
      <c r="D12" s="686" t="s">
        <v>774</v>
      </c>
      <c r="E12" s="285">
        <v>1</v>
      </c>
      <c r="F12" s="285">
        <v>1</v>
      </c>
      <c r="G12" s="285">
        <v>1</v>
      </c>
      <c r="H12" s="285">
        <v>0</v>
      </c>
      <c r="I12" s="437">
        <f>SUM(E12:H12)</f>
        <v>3</v>
      </c>
      <c r="J12" s="285" t="s">
        <v>859</v>
      </c>
      <c r="K12" s="686" t="s">
        <v>778</v>
      </c>
      <c r="L12" s="361"/>
    </row>
    <row r="13" spans="1:12" ht="59.25" customHeight="1" x14ac:dyDescent="0.25">
      <c r="A13" s="944"/>
      <c r="B13" s="978"/>
      <c r="C13" s="930"/>
      <c r="D13" s="686" t="s">
        <v>775</v>
      </c>
      <c r="E13" s="285">
        <v>30</v>
      </c>
      <c r="F13" s="285">
        <v>70</v>
      </c>
      <c r="G13" s="285">
        <v>0</v>
      </c>
      <c r="H13" s="285">
        <v>0</v>
      </c>
      <c r="I13" s="437">
        <f t="shared" ref="I13:I14" si="0">SUM(E13:H13)</f>
        <v>100</v>
      </c>
      <c r="J13" s="285" t="s">
        <v>793</v>
      </c>
      <c r="K13" s="686" t="s">
        <v>779</v>
      </c>
      <c r="L13" s="361"/>
    </row>
    <row r="14" spans="1:12" ht="59.25" customHeight="1" x14ac:dyDescent="0.25">
      <c r="A14" s="944"/>
      <c r="B14" s="978"/>
      <c r="C14" s="930"/>
      <c r="D14" s="686" t="s">
        <v>776</v>
      </c>
      <c r="E14" s="285">
        <v>0</v>
      </c>
      <c r="F14" s="285">
        <v>1</v>
      </c>
      <c r="G14" s="285">
        <v>1</v>
      </c>
      <c r="H14" s="285">
        <v>1</v>
      </c>
      <c r="I14" s="437">
        <f t="shared" si="0"/>
        <v>3</v>
      </c>
      <c r="J14" s="285" t="s">
        <v>859</v>
      </c>
      <c r="K14" s="686" t="s">
        <v>780</v>
      </c>
      <c r="L14" s="361"/>
    </row>
    <row r="15" spans="1:12" ht="52.5" customHeight="1" x14ac:dyDescent="0.25">
      <c r="A15" s="944"/>
      <c r="B15" s="979"/>
      <c r="C15" s="930"/>
      <c r="D15" s="686" t="s">
        <v>777</v>
      </c>
      <c r="E15" s="285">
        <v>0</v>
      </c>
      <c r="F15" s="285">
        <v>2</v>
      </c>
      <c r="G15" s="285">
        <v>2</v>
      </c>
      <c r="H15" s="285">
        <v>1</v>
      </c>
      <c r="I15" s="437">
        <f>SUM(E15:H15)</f>
        <v>5</v>
      </c>
      <c r="J15" s="285" t="s">
        <v>859</v>
      </c>
      <c r="K15" s="686" t="s">
        <v>781</v>
      </c>
      <c r="L15" s="361"/>
    </row>
    <row r="16" spans="1:12" ht="21.75" customHeight="1" x14ac:dyDescent="0.35">
      <c r="A16" s="944"/>
      <c r="B16" s="964"/>
      <c r="C16" s="965"/>
      <c r="D16" s="965"/>
      <c r="E16" s="965"/>
      <c r="F16" s="965"/>
      <c r="G16" s="965"/>
      <c r="H16" s="965"/>
      <c r="I16" s="965"/>
      <c r="J16" s="965"/>
      <c r="K16" s="966"/>
      <c r="L16" s="362"/>
    </row>
    <row r="17" spans="1:12" ht="78.75" customHeight="1" x14ac:dyDescent="0.25">
      <c r="A17" s="944"/>
      <c r="B17" s="929" t="s">
        <v>783</v>
      </c>
      <c r="C17" s="930" t="s">
        <v>784</v>
      </c>
      <c r="D17" s="686" t="s">
        <v>785</v>
      </c>
      <c r="E17" s="285">
        <v>2</v>
      </c>
      <c r="F17" s="285">
        <v>3</v>
      </c>
      <c r="G17" s="285">
        <v>5</v>
      </c>
      <c r="H17" s="285">
        <v>5</v>
      </c>
      <c r="I17" s="437">
        <f>SUM(E17:H17)</f>
        <v>15</v>
      </c>
      <c r="J17" s="285" t="s">
        <v>859</v>
      </c>
      <c r="K17" s="686" t="s">
        <v>1089</v>
      </c>
      <c r="L17" s="361"/>
    </row>
    <row r="18" spans="1:12" ht="81" customHeight="1" x14ac:dyDescent="0.25">
      <c r="A18" s="944"/>
      <c r="B18" s="929"/>
      <c r="C18" s="930"/>
      <c r="D18" s="686" t="s">
        <v>786</v>
      </c>
      <c r="E18" s="285">
        <v>0</v>
      </c>
      <c r="F18" s="285">
        <v>20</v>
      </c>
      <c r="G18" s="285">
        <v>70</v>
      </c>
      <c r="H18" s="285">
        <v>100</v>
      </c>
      <c r="I18" s="437">
        <v>100</v>
      </c>
      <c r="J18" s="285" t="s">
        <v>793</v>
      </c>
      <c r="K18" s="686" t="s">
        <v>791</v>
      </c>
      <c r="L18" s="361"/>
    </row>
    <row r="19" spans="1:12" ht="64.5" customHeight="1" x14ac:dyDescent="0.25">
      <c r="A19" s="944"/>
      <c r="B19" s="929"/>
      <c r="C19" s="930"/>
      <c r="D19" s="686" t="s">
        <v>1079</v>
      </c>
      <c r="E19" s="285">
        <v>100</v>
      </c>
      <c r="F19" s="285">
        <v>100</v>
      </c>
      <c r="G19" s="285">
        <v>100</v>
      </c>
      <c r="H19" s="285">
        <v>100</v>
      </c>
      <c r="I19" s="437">
        <v>100</v>
      </c>
      <c r="J19" s="285" t="s">
        <v>793</v>
      </c>
      <c r="K19" s="686" t="s">
        <v>792</v>
      </c>
      <c r="L19" s="361"/>
    </row>
    <row r="20" spans="1:12" ht="23.25" x14ac:dyDescent="0.35">
      <c r="A20" s="944"/>
      <c r="B20" s="929"/>
      <c r="C20" s="935"/>
      <c r="D20" s="936"/>
      <c r="E20" s="936"/>
      <c r="F20" s="936"/>
      <c r="G20" s="936"/>
      <c r="H20" s="936"/>
      <c r="I20" s="936"/>
      <c r="J20" s="936"/>
      <c r="K20" s="937"/>
      <c r="L20" s="362"/>
    </row>
    <row r="21" spans="1:12" ht="93" x14ac:dyDescent="0.25">
      <c r="A21" s="944"/>
      <c r="B21" s="929"/>
      <c r="C21" s="931" t="s">
        <v>787</v>
      </c>
      <c r="D21" s="686" t="s">
        <v>788</v>
      </c>
      <c r="E21" s="691">
        <v>20</v>
      </c>
      <c r="F21" s="691">
        <v>80</v>
      </c>
      <c r="G21" s="691">
        <v>100</v>
      </c>
      <c r="H21" s="691">
        <v>0</v>
      </c>
      <c r="I21" s="688">
        <v>100</v>
      </c>
      <c r="J21" s="691" t="s">
        <v>793</v>
      </c>
      <c r="K21" s="690" t="s">
        <v>794</v>
      </c>
      <c r="L21" s="363"/>
    </row>
    <row r="22" spans="1:12" ht="36" customHeight="1" x14ac:dyDescent="0.25">
      <c r="A22" s="944"/>
      <c r="B22" s="929"/>
      <c r="C22" s="931"/>
      <c r="D22" s="686" t="s">
        <v>789</v>
      </c>
      <c r="E22" s="691">
        <v>0</v>
      </c>
      <c r="F22" s="691">
        <v>20</v>
      </c>
      <c r="G22" s="691">
        <v>80</v>
      </c>
      <c r="H22" s="691">
        <v>0</v>
      </c>
      <c r="I22" s="688">
        <v>100</v>
      </c>
      <c r="J22" s="691" t="s">
        <v>793</v>
      </c>
      <c r="K22" s="690" t="s">
        <v>795</v>
      </c>
      <c r="L22" s="363"/>
    </row>
    <row r="23" spans="1:12" ht="47.25" customHeight="1" x14ac:dyDescent="0.25">
      <c r="A23" s="944"/>
      <c r="B23" s="929"/>
      <c r="C23" s="931"/>
      <c r="D23" s="686" t="s">
        <v>790</v>
      </c>
      <c r="E23" s="691">
        <v>0</v>
      </c>
      <c r="F23" s="691">
        <v>0</v>
      </c>
      <c r="G23" s="691">
        <v>0.5</v>
      </c>
      <c r="H23" s="691">
        <v>0.5</v>
      </c>
      <c r="I23" s="688">
        <v>1</v>
      </c>
      <c r="J23" s="691" t="s">
        <v>859</v>
      </c>
      <c r="K23" s="690" t="s">
        <v>796</v>
      </c>
      <c r="L23" s="363"/>
    </row>
    <row r="24" spans="1:12" ht="26.25" customHeight="1" x14ac:dyDescent="0.25">
      <c r="A24" s="944"/>
      <c r="B24" s="929"/>
      <c r="C24" s="941"/>
      <c r="D24" s="942"/>
      <c r="E24" s="942"/>
      <c r="F24" s="942"/>
      <c r="G24" s="942"/>
      <c r="H24" s="942"/>
      <c r="I24" s="942"/>
      <c r="J24" s="942"/>
      <c r="K24" s="943"/>
      <c r="L24" s="363"/>
    </row>
    <row r="25" spans="1:12" ht="71.25" customHeight="1" x14ac:dyDescent="0.35">
      <c r="A25" s="944"/>
      <c r="B25" s="929"/>
      <c r="C25" s="931" t="s">
        <v>797</v>
      </c>
      <c r="D25" s="686" t="s">
        <v>798</v>
      </c>
      <c r="E25" s="701">
        <v>1</v>
      </c>
      <c r="F25" s="701">
        <v>1</v>
      </c>
      <c r="G25" s="701">
        <v>1</v>
      </c>
      <c r="H25" s="701">
        <v>0</v>
      </c>
      <c r="I25" s="720">
        <v>3</v>
      </c>
      <c r="J25" s="381" t="s">
        <v>859</v>
      </c>
      <c r="K25" s="379" t="s">
        <v>848</v>
      </c>
      <c r="L25" s="362"/>
    </row>
    <row r="26" spans="1:12" ht="53.25" customHeight="1" x14ac:dyDescent="0.35">
      <c r="A26" s="944"/>
      <c r="B26" s="929"/>
      <c r="C26" s="931"/>
      <c r="D26" s="693" t="s">
        <v>799</v>
      </c>
      <c r="E26" s="701">
        <v>10</v>
      </c>
      <c r="F26" s="701">
        <v>90</v>
      </c>
      <c r="G26" s="701">
        <v>100</v>
      </c>
      <c r="H26" s="701">
        <v>0</v>
      </c>
      <c r="I26" s="720">
        <v>100</v>
      </c>
      <c r="J26" s="381" t="s">
        <v>1137</v>
      </c>
      <c r="K26" s="687" t="s">
        <v>849</v>
      </c>
      <c r="L26" s="362"/>
    </row>
    <row r="27" spans="1:12" ht="48" customHeight="1" x14ac:dyDescent="0.35">
      <c r="A27" s="944"/>
      <c r="B27" s="929"/>
      <c r="C27" s="931"/>
      <c r="D27" s="950" t="s">
        <v>1080</v>
      </c>
      <c r="E27" s="701">
        <v>0</v>
      </c>
      <c r="F27" s="701">
        <v>1</v>
      </c>
      <c r="G27" s="701">
        <v>2</v>
      </c>
      <c r="H27" s="701">
        <v>2</v>
      </c>
      <c r="I27" s="720">
        <v>5</v>
      </c>
      <c r="J27" s="381" t="s">
        <v>859</v>
      </c>
      <c r="K27" s="687" t="s">
        <v>1081</v>
      </c>
      <c r="L27" s="364"/>
    </row>
    <row r="28" spans="1:12" ht="46.5" customHeight="1" x14ac:dyDescent="0.35">
      <c r="A28" s="944"/>
      <c r="B28" s="929"/>
      <c r="C28" s="931"/>
      <c r="D28" s="950"/>
      <c r="E28" s="701">
        <v>0</v>
      </c>
      <c r="F28" s="701">
        <v>1</v>
      </c>
      <c r="G28" s="701">
        <v>2</v>
      </c>
      <c r="H28" s="701">
        <v>2</v>
      </c>
      <c r="I28" s="720">
        <v>5</v>
      </c>
      <c r="J28" s="381" t="s">
        <v>859</v>
      </c>
      <c r="K28" s="687" t="s">
        <v>1082</v>
      </c>
      <c r="L28" s="364"/>
    </row>
    <row r="29" spans="1:12" ht="25.5" customHeight="1" x14ac:dyDescent="0.35">
      <c r="A29" s="944"/>
      <c r="B29" s="929"/>
      <c r="C29" s="938"/>
      <c r="D29" s="939"/>
      <c r="E29" s="939"/>
      <c r="F29" s="939"/>
      <c r="G29" s="939"/>
      <c r="H29" s="939"/>
      <c r="I29" s="939"/>
      <c r="J29" s="939"/>
      <c r="K29" s="940"/>
      <c r="L29" s="362"/>
    </row>
    <row r="30" spans="1:12" ht="65.25" customHeight="1" x14ac:dyDescent="0.35">
      <c r="A30" s="944"/>
      <c r="B30" s="929"/>
      <c r="C30" s="930" t="s">
        <v>800</v>
      </c>
      <c r="D30" s="963" t="s">
        <v>801</v>
      </c>
      <c r="E30" s="701">
        <v>0</v>
      </c>
      <c r="F30" s="701">
        <v>1</v>
      </c>
      <c r="G30" s="701">
        <v>2</v>
      </c>
      <c r="H30" s="701">
        <v>1</v>
      </c>
      <c r="I30" s="720">
        <f>SUM(E30:H30)</f>
        <v>4</v>
      </c>
      <c r="J30" s="702" t="s">
        <v>859</v>
      </c>
      <c r="K30" s="375" t="s">
        <v>850</v>
      </c>
      <c r="L30" s="362"/>
    </row>
    <row r="31" spans="1:12" ht="74.25" customHeight="1" x14ac:dyDescent="0.35">
      <c r="A31" s="944"/>
      <c r="B31" s="929"/>
      <c r="C31" s="930"/>
      <c r="D31" s="963"/>
      <c r="E31" s="701">
        <v>4</v>
      </c>
      <c r="F31" s="701">
        <v>8</v>
      </c>
      <c r="G31" s="701">
        <v>8</v>
      </c>
      <c r="H31" s="701">
        <v>8</v>
      </c>
      <c r="I31" s="720">
        <v>28</v>
      </c>
      <c r="J31" s="701" t="s">
        <v>859</v>
      </c>
      <c r="K31" s="375" t="s">
        <v>851</v>
      </c>
      <c r="L31" s="362"/>
    </row>
    <row r="32" spans="1:12" ht="50.25" customHeight="1" x14ac:dyDescent="0.35">
      <c r="A32" s="944"/>
      <c r="B32" s="929"/>
      <c r="C32" s="930"/>
      <c r="D32" s="963"/>
      <c r="E32" s="701">
        <v>8</v>
      </c>
      <c r="F32" s="701">
        <v>8</v>
      </c>
      <c r="G32" s="701">
        <v>8</v>
      </c>
      <c r="H32" s="701">
        <v>8</v>
      </c>
      <c r="I32" s="720">
        <v>8</v>
      </c>
      <c r="J32" s="701" t="s">
        <v>1083</v>
      </c>
      <c r="K32" s="697" t="s">
        <v>852</v>
      </c>
      <c r="L32" s="362"/>
    </row>
    <row r="33" spans="1:12" ht="54" customHeight="1" x14ac:dyDescent="0.35">
      <c r="A33" s="944"/>
      <c r="B33" s="929"/>
      <c r="C33" s="930"/>
      <c r="D33" s="963"/>
      <c r="E33" s="701">
        <v>0</v>
      </c>
      <c r="F33" s="701">
        <v>1</v>
      </c>
      <c r="G33" s="701">
        <v>1</v>
      </c>
      <c r="H33" s="701">
        <v>1</v>
      </c>
      <c r="I33" s="720">
        <v>3</v>
      </c>
      <c r="J33" s="701" t="s">
        <v>859</v>
      </c>
      <c r="K33" s="698" t="s">
        <v>853</v>
      </c>
      <c r="L33" s="362"/>
    </row>
    <row r="34" spans="1:12" ht="59.25" customHeight="1" x14ac:dyDescent="0.35">
      <c r="A34" s="944"/>
      <c r="B34" s="929"/>
      <c r="C34" s="930"/>
      <c r="D34" s="963"/>
      <c r="E34" s="701">
        <v>0</v>
      </c>
      <c r="F34" s="701">
        <v>1</v>
      </c>
      <c r="G34" s="701">
        <v>2</v>
      </c>
      <c r="H34" s="701">
        <v>2</v>
      </c>
      <c r="I34" s="720">
        <v>5</v>
      </c>
      <c r="J34" s="701" t="s">
        <v>859</v>
      </c>
      <c r="K34" s="375" t="s">
        <v>854</v>
      </c>
      <c r="L34" s="362"/>
    </row>
    <row r="35" spans="1:12" ht="63" customHeight="1" x14ac:dyDescent="0.35">
      <c r="A35" s="944"/>
      <c r="B35" s="929"/>
      <c r="C35" s="930"/>
      <c r="D35" s="963"/>
      <c r="E35" s="701">
        <v>1</v>
      </c>
      <c r="F35" s="701">
        <v>2</v>
      </c>
      <c r="G35" s="701">
        <v>2</v>
      </c>
      <c r="H35" s="701">
        <v>2</v>
      </c>
      <c r="I35" s="720">
        <v>7</v>
      </c>
      <c r="J35" s="701"/>
      <c r="K35" s="375" t="s">
        <v>855</v>
      </c>
      <c r="L35" s="362"/>
    </row>
    <row r="36" spans="1:12" ht="74.25" customHeight="1" x14ac:dyDescent="0.35">
      <c r="A36" s="944"/>
      <c r="B36" s="929"/>
      <c r="C36" s="930"/>
      <c r="D36" s="963"/>
      <c r="E36" s="701">
        <v>0</v>
      </c>
      <c r="F36" s="701">
        <v>1</v>
      </c>
      <c r="G36" s="701">
        <v>1</v>
      </c>
      <c r="H36" s="701">
        <v>1</v>
      </c>
      <c r="I36" s="720">
        <v>3</v>
      </c>
      <c r="J36" s="701" t="s">
        <v>859</v>
      </c>
      <c r="K36" s="375" t="s">
        <v>856</v>
      </c>
      <c r="L36" s="362"/>
    </row>
    <row r="37" spans="1:12" ht="40.5" customHeight="1" x14ac:dyDescent="0.35">
      <c r="A37" s="944"/>
      <c r="B37" s="929"/>
      <c r="C37" s="930"/>
      <c r="D37" s="950" t="s">
        <v>802</v>
      </c>
      <c r="E37" s="701">
        <v>0</v>
      </c>
      <c r="F37" s="701">
        <v>0</v>
      </c>
      <c r="G37" s="701">
        <v>0.5</v>
      </c>
      <c r="H37" s="701">
        <v>1</v>
      </c>
      <c r="I37" s="720">
        <v>1</v>
      </c>
      <c r="J37" s="701" t="s">
        <v>859</v>
      </c>
      <c r="K37" s="375" t="s">
        <v>857</v>
      </c>
      <c r="L37" s="362"/>
    </row>
    <row r="38" spans="1:12" ht="82.5" customHeight="1" x14ac:dyDescent="0.35">
      <c r="A38" s="944"/>
      <c r="B38" s="929"/>
      <c r="C38" s="930"/>
      <c r="D38" s="950"/>
      <c r="E38" s="691">
        <v>1</v>
      </c>
      <c r="F38" s="691">
        <v>3</v>
      </c>
      <c r="G38" s="691">
        <v>3</v>
      </c>
      <c r="H38" s="691">
        <v>3</v>
      </c>
      <c r="I38" s="688">
        <v>10</v>
      </c>
      <c r="J38" s="701" t="s">
        <v>859</v>
      </c>
      <c r="K38" s="686" t="s">
        <v>858</v>
      </c>
      <c r="L38" s="362"/>
    </row>
    <row r="39" spans="1:12" ht="45.75" customHeight="1" x14ac:dyDescent="0.35">
      <c r="A39" s="944"/>
      <c r="B39" s="929"/>
      <c r="C39" s="930"/>
      <c r="D39" s="950" t="s">
        <v>803</v>
      </c>
      <c r="E39" s="701">
        <v>25</v>
      </c>
      <c r="F39" s="701">
        <v>25</v>
      </c>
      <c r="G39" s="701">
        <v>25</v>
      </c>
      <c r="H39" s="701">
        <v>25</v>
      </c>
      <c r="I39" s="720">
        <v>25</v>
      </c>
      <c r="J39" s="701" t="s">
        <v>859</v>
      </c>
      <c r="K39" s="375" t="s">
        <v>860</v>
      </c>
      <c r="L39" s="362"/>
    </row>
    <row r="40" spans="1:12" ht="69.75" customHeight="1" x14ac:dyDescent="0.35">
      <c r="A40" s="944"/>
      <c r="B40" s="929"/>
      <c r="C40" s="930"/>
      <c r="D40" s="950"/>
      <c r="E40" s="701">
        <v>1</v>
      </c>
      <c r="F40" s="701">
        <v>1</v>
      </c>
      <c r="G40" s="701">
        <v>1</v>
      </c>
      <c r="H40" s="701">
        <v>1</v>
      </c>
      <c r="I40" s="720">
        <v>4</v>
      </c>
      <c r="J40" s="701" t="s">
        <v>859</v>
      </c>
      <c r="K40" s="375" t="s">
        <v>1084</v>
      </c>
      <c r="L40" s="362"/>
    </row>
    <row r="41" spans="1:12" ht="75" customHeight="1" x14ac:dyDescent="0.35">
      <c r="A41" s="944"/>
      <c r="B41" s="929"/>
      <c r="C41" s="930"/>
      <c r="D41" s="950"/>
      <c r="E41" s="701">
        <v>100</v>
      </c>
      <c r="F41" s="701">
        <v>100</v>
      </c>
      <c r="G41" s="701">
        <v>100</v>
      </c>
      <c r="H41" s="701">
        <v>100</v>
      </c>
      <c r="I41" s="720">
        <v>100</v>
      </c>
      <c r="J41" s="701" t="s">
        <v>793</v>
      </c>
      <c r="K41" s="375" t="s">
        <v>646</v>
      </c>
      <c r="L41" s="362"/>
    </row>
    <row r="42" spans="1:12" ht="71.25" customHeight="1" x14ac:dyDescent="0.35">
      <c r="A42" s="944"/>
      <c r="B42" s="929"/>
      <c r="C42" s="930"/>
      <c r="D42" s="686" t="s">
        <v>1085</v>
      </c>
      <c r="E42" s="701">
        <v>0</v>
      </c>
      <c r="F42" s="701">
        <v>0.3</v>
      </c>
      <c r="G42" s="701">
        <v>0.7</v>
      </c>
      <c r="H42" s="701">
        <v>1</v>
      </c>
      <c r="I42" s="720">
        <v>2</v>
      </c>
      <c r="J42" s="373" t="s">
        <v>859</v>
      </c>
      <c r="K42" s="375" t="s">
        <v>861</v>
      </c>
      <c r="L42" s="362"/>
    </row>
    <row r="43" spans="1:12" ht="79.5" customHeight="1" x14ac:dyDescent="0.35">
      <c r="A43" s="944"/>
      <c r="B43" s="929"/>
      <c r="C43" s="930"/>
      <c r="D43" s="686" t="s">
        <v>804</v>
      </c>
      <c r="E43" s="701">
        <v>10</v>
      </c>
      <c r="F43" s="701">
        <v>30</v>
      </c>
      <c r="G43" s="701">
        <v>60</v>
      </c>
      <c r="H43" s="701">
        <v>40</v>
      </c>
      <c r="I43" s="720">
        <v>100</v>
      </c>
      <c r="J43" s="373" t="s">
        <v>793</v>
      </c>
      <c r="K43" s="375" t="s">
        <v>862</v>
      </c>
      <c r="L43" s="362"/>
    </row>
    <row r="44" spans="1:12" ht="80.25" customHeight="1" x14ac:dyDescent="0.35">
      <c r="A44" s="944"/>
      <c r="B44" s="929"/>
      <c r="C44" s="930"/>
      <c r="D44" s="693" t="s">
        <v>805</v>
      </c>
      <c r="E44" s="701">
        <v>1</v>
      </c>
      <c r="F44" s="701">
        <v>1</v>
      </c>
      <c r="G44" s="701">
        <v>1</v>
      </c>
      <c r="H44" s="701">
        <v>1</v>
      </c>
      <c r="I44" s="720">
        <v>1</v>
      </c>
      <c r="J44" s="373" t="s">
        <v>859</v>
      </c>
      <c r="K44" s="375" t="s">
        <v>863</v>
      </c>
      <c r="L44" s="362"/>
    </row>
    <row r="45" spans="1:12" ht="25.5" customHeight="1" x14ac:dyDescent="0.35">
      <c r="A45" s="944"/>
      <c r="B45" s="964"/>
      <c r="C45" s="965"/>
      <c r="D45" s="965"/>
      <c r="E45" s="965"/>
      <c r="F45" s="965"/>
      <c r="G45" s="965"/>
      <c r="H45" s="965"/>
      <c r="I45" s="965"/>
      <c r="J45" s="965"/>
      <c r="K45" s="966"/>
      <c r="L45" s="362"/>
    </row>
    <row r="46" spans="1:12" ht="78" customHeight="1" x14ac:dyDescent="0.35">
      <c r="A46" s="944"/>
      <c r="B46" s="929" t="s">
        <v>806</v>
      </c>
      <c r="C46" s="969" t="s">
        <v>807</v>
      </c>
      <c r="D46" s="686" t="s">
        <v>809</v>
      </c>
      <c r="E46" s="701">
        <v>50</v>
      </c>
      <c r="F46" s="701">
        <v>100</v>
      </c>
      <c r="G46" s="701">
        <v>0</v>
      </c>
      <c r="H46" s="701">
        <v>0</v>
      </c>
      <c r="I46" s="720">
        <v>100</v>
      </c>
      <c r="J46" s="962" t="s">
        <v>793</v>
      </c>
      <c r="K46" s="963" t="s">
        <v>864</v>
      </c>
      <c r="L46" s="362"/>
    </row>
    <row r="47" spans="1:12" ht="55.5" customHeight="1" x14ac:dyDescent="0.35">
      <c r="A47" s="944"/>
      <c r="B47" s="929"/>
      <c r="C47" s="969"/>
      <c r="D47" s="687" t="s">
        <v>810</v>
      </c>
      <c r="E47" s="701">
        <v>0</v>
      </c>
      <c r="F47" s="701">
        <v>100</v>
      </c>
      <c r="G47" s="701">
        <v>0</v>
      </c>
      <c r="H47" s="701">
        <v>0</v>
      </c>
      <c r="I47" s="720">
        <v>100</v>
      </c>
      <c r="J47" s="962"/>
      <c r="K47" s="963"/>
      <c r="L47" s="362"/>
    </row>
    <row r="48" spans="1:12" ht="80.25" customHeight="1" x14ac:dyDescent="0.35">
      <c r="A48" s="944"/>
      <c r="B48" s="929"/>
      <c r="C48" s="969"/>
      <c r="D48" s="379" t="s">
        <v>811</v>
      </c>
      <c r="E48" s="701">
        <v>100</v>
      </c>
      <c r="F48" s="701">
        <v>100</v>
      </c>
      <c r="G48" s="701">
        <v>100</v>
      </c>
      <c r="H48" s="701">
        <v>100</v>
      </c>
      <c r="I48" s="720">
        <v>100</v>
      </c>
      <c r="J48" s="373" t="s">
        <v>793</v>
      </c>
      <c r="K48" s="724" t="s">
        <v>865</v>
      </c>
      <c r="L48" s="362"/>
    </row>
    <row r="49" spans="1:12" ht="75" customHeight="1" x14ac:dyDescent="0.35">
      <c r="A49" s="944"/>
      <c r="B49" s="929"/>
      <c r="C49" s="969"/>
      <c r="D49" s="686" t="s">
        <v>812</v>
      </c>
      <c r="E49" s="701">
        <v>100</v>
      </c>
      <c r="F49" s="701">
        <v>100</v>
      </c>
      <c r="G49" s="701">
        <v>100</v>
      </c>
      <c r="H49" s="701">
        <v>100</v>
      </c>
      <c r="I49" s="720">
        <v>100</v>
      </c>
      <c r="J49" s="373" t="s">
        <v>793</v>
      </c>
      <c r="K49" s="699" t="s">
        <v>866</v>
      </c>
      <c r="L49" s="362"/>
    </row>
    <row r="50" spans="1:12" ht="20.25" customHeight="1" x14ac:dyDescent="0.35">
      <c r="A50" s="944"/>
      <c r="B50" s="929"/>
      <c r="C50" s="941"/>
      <c r="D50" s="942"/>
      <c r="E50" s="942"/>
      <c r="F50" s="942"/>
      <c r="G50" s="942"/>
      <c r="H50" s="942"/>
      <c r="I50" s="942"/>
      <c r="J50" s="942"/>
      <c r="K50" s="943"/>
      <c r="L50" s="362"/>
    </row>
    <row r="51" spans="1:12" ht="101.25" customHeight="1" x14ac:dyDescent="0.35">
      <c r="A51" s="944"/>
      <c r="B51" s="929"/>
      <c r="C51" s="969" t="s">
        <v>808</v>
      </c>
      <c r="D51" s="686" t="s">
        <v>813</v>
      </c>
      <c r="E51" s="701">
        <v>25</v>
      </c>
      <c r="F51" s="701">
        <v>25</v>
      </c>
      <c r="G51" s="701">
        <v>25</v>
      </c>
      <c r="H51" s="701">
        <v>25</v>
      </c>
      <c r="I51" s="720">
        <v>25</v>
      </c>
      <c r="J51" s="373" t="s">
        <v>859</v>
      </c>
      <c r="K51" s="700" t="s">
        <v>867</v>
      </c>
      <c r="L51" s="362"/>
    </row>
    <row r="52" spans="1:12" ht="61.5" customHeight="1" x14ac:dyDescent="0.35">
      <c r="A52" s="944"/>
      <c r="B52" s="929"/>
      <c r="C52" s="969"/>
      <c r="D52" s="686" t="s">
        <v>814</v>
      </c>
      <c r="E52" s="702">
        <v>100</v>
      </c>
      <c r="F52" s="702">
        <v>0</v>
      </c>
      <c r="G52" s="702">
        <v>100</v>
      </c>
      <c r="H52" s="702">
        <v>0</v>
      </c>
      <c r="I52" s="719">
        <v>100</v>
      </c>
      <c r="J52" s="373" t="s">
        <v>793</v>
      </c>
      <c r="K52" s="700" t="s">
        <v>868</v>
      </c>
      <c r="L52" s="362"/>
    </row>
    <row r="53" spans="1:12" ht="63" customHeight="1" x14ac:dyDescent="0.25">
      <c r="A53" s="944"/>
      <c r="B53" s="929"/>
      <c r="C53" s="969"/>
      <c r="D53" s="374" t="s">
        <v>815</v>
      </c>
      <c r="E53" s="702">
        <v>8</v>
      </c>
      <c r="F53" s="702">
        <v>0</v>
      </c>
      <c r="G53" s="702">
        <v>8</v>
      </c>
      <c r="H53" s="702">
        <v>0</v>
      </c>
      <c r="I53" s="719">
        <v>8</v>
      </c>
      <c r="J53" s="378" t="s">
        <v>859</v>
      </c>
      <c r="K53" s="693" t="s">
        <v>869</v>
      </c>
      <c r="L53" s="365"/>
    </row>
    <row r="54" spans="1:12" ht="46.5" x14ac:dyDescent="0.35">
      <c r="A54" s="944"/>
      <c r="B54" s="929"/>
      <c r="C54" s="969"/>
      <c r="D54" s="379" t="s">
        <v>816</v>
      </c>
      <c r="E54" s="702">
        <v>100</v>
      </c>
      <c r="F54" s="702">
        <v>100</v>
      </c>
      <c r="G54" s="702">
        <v>100</v>
      </c>
      <c r="H54" s="702">
        <v>100</v>
      </c>
      <c r="I54" s="719">
        <v>100</v>
      </c>
      <c r="J54" s="378" t="s">
        <v>793</v>
      </c>
      <c r="K54" s="693" t="s">
        <v>870</v>
      </c>
      <c r="L54" s="362"/>
    </row>
    <row r="55" spans="1:12" ht="23.25" customHeight="1" x14ac:dyDescent="0.25">
      <c r="A55" s="944" t="s">
        <v>644</v>
      </c>
      <c r="B55" s="929"/>
      <c r="C55" s="938"/>
      <c r="D55" s="939"/>
      <c r="E55" s="939"/>
      <c r="F55" s="939"/>
      <c r="G55" s="939"/>
      <c r="H55" s="939"/>
      <c r="I55" s="939"/>
      <c r="J55" s="939"/>
      <c r="K55" s="940"/>
      <c r="L55" s="366"/>
    </row>
    <row r="56" spans="1:12" ht="110.25" customHeight="1" x14ac:dyDescent="0.25">
      <c r="A56" s="944"/>
      <c r="B56" s="929"/>
      <c r="C56" s="928" t="s">
        <v>817</v>
      </c>
      <c r="D56" s="841" t="s">
        <v>1142</v>
      </c>
      <c r="E56" s="842">
        <v>0</v>
      </c>
      <c r="F56" s="842">
        <v>1</v>
      </c>
      <c r="G56" s="842">
        <v>0</v>
      </c>
      <c r="H56" s="842">
        <v>1</v>
      </c>
      <c r="I56" s="843">
        <v>1</v>
      </c>
      <c r="J56" s="844" t="s">
        <v>859</v>
      </c>
      <c r="K56" s="845" t="s">
        <v>871</v>
      </c>
      <c r="L56" s="366"/>
    </row>
    <row r="57" spans="1:12" ht="69.75" x14ac:dyDescent="0.25">
      <c r="A57" s="944"/>
      <c r="B57" s="929"/>
      <c r="C57" s="928"/>
      <c r="D57" s="841" t="s">
        <v>818</v>
      </c>
      <c r="E57" s="842">
        <v>0</v>
      </c>
      <c r="F57" s="842">
        <v>0</v>
      </c>
      <c r="G57" s="842">
        <v>1</v>
      </c>
      <c r="H57" s="842">
        <v>0</v>
      </c>
      <c r="I57" s="843">
        <v>1</v>
      </c>
      <c r="J57" s="844" t="s">
        <v>859</v>
      </c>
      <c r="K57" s="845" t="s">
        <v>872</v>
      </c>
      <c r="L57" s="366"/>
    </row>
    <row r="58" spans="1:12" ht="23.25" customHeight="1" x14ac:dyDescent="0.25">
      <c r="A58" s="944"/>
      <c r="B58" s="964"/>
      <c r="C58" s="965"/>
      <c r="D58" s="965"/>
      <c r="E58" s="965"/>
      <c r="F58" s="965"/>
      <c r="G58" s="965"/>
      <c r="H58" s="965"/>
      <c r="I58" s="965"/>
      <c r="J58" s="965"/>
      <c r="K58" s="966"/>
      <c r="L58" s="366"/>
    </row>
    <row r="59" spans="1:12" ht="74.25" customHeight="1" x14ac:dyDescent="0.25">
      <c r="A59" s="944"/>
      <c r="B59" s="929" t="s">
        <v>1086</v>
      </c>
      <c r="C59" s="930" t="s">
        <v>819</v>
      </c>
      <c r="D59" s="686" t="s">
        <v>820</v>
      </c>
      <c r="E59" s="702">
        <v>100</v>
      </c>
      <c r="F59" s="702">
        <v>100</v>
      </c>
      <c r="G59" s="702">
        <v>100</v>
      </c>
      <c r="H59" s="702">
        <v>100</v>
      </c>
      <c r="I59" s="719">
        <v>100</v>
      </c>
      <c r="J59" s="285" t="s">
        <v>793</v>
      </c>
      <c r="K59" s="375" t="s">
        <v>1078</v>
      </c>
      <c r="L59" s="366"/>
    </row>
    <row r="60" spans="1:12" ht="69.75" x14ac:dyDescent="0.25">
      <c r="A60" s="944"/>
      <c r="B60" s="929"/>
      <c r="C60" s="930"/>
      <c r="D60" s="686" t="s">
        <v>821</v>
      </c>
      <c r="E60" s="702">
        <v>100</v>
      </c>
      <c r="F60" s="702">
        <v>100</v>
      </c>
      <c r="G60" s="702">
        <v>100</v>
      </c>
      <c r="H60" s="702">
        <v>100</v>
      </c>
      <c r="I60" s="719">
        <v>100</v>
      </c>
      <c r="J60" s="689" t="s">
        <v>793</v>
      </c>
      <c r="K60" s="375" t="s">
        <v>873</v>
      </c>
      <c r="L60" s="366"/>
    </row>
    <row r="61" spans="1:12" ht="69.75" x14ac:dyDescent="0.25">
      <c r="A61" s="944"/>
      <c r="B61" s="929"/>
      <c r="C61" s="930"/>
      <c r="D61" s="686" t="s">
        <v>822</v>
      </c>
      <c r="E61" s="702">
        <v>0</v>
      </c>
      <c r="F61" s="702">
        <v>1</v>
      </c>
      <c r="G61" s="702">
        <v>0</v>
      </c>
      <c r="H61" s="702">
        <v>0</v>
      </c>
      <c r="I61" s="719">
        <v>1</v>
      </c>
      <c r="J61" s="285" t="s">
        <v>859</v>
      </c>
      <c r="K61" s="375" t="s">
        <v>1141</v>
      </c>
      <c r="L61" s="366"/>
    </row>
    <row r="62" spans="1:12" ht="23.25" x14ac:dyDescent="0.25">
      <c r="A62" s="944"/>
      <c r="B62" s="929"/>
      <c r="C62" s="938"/>
      <c r="D62" s="939"/>
      <c r="E62" s="939"/>
      <c r="F62" s="939"/>
      <c r="G62" s="939"/>
      <c r="H62" s="939"/>
      <c r="I62" s="939"/>
      <c r="J62" s="939"/>
      <c r="K62" s="940"/>
      <c r="L62" s="366"/>
    </row>
    <row r="63" spans="1:12" ht="103.5" customHeight="1" x14ac:dyDescent="0.25">
      <c r="A63" s="944"/>
      <c r="B63" s="929"/>
      <c r="C63" s="930" t="s">
        <v>823</v>
      </c>
      <c r="D63" s="375" t="s">
        <v>824</v>
      </c>
      <c r="E63" s="702">
        <v>2</v>
      </c>
      <c r="F63" s="702">
        <v>2</v>
      </c>
      <c r="G63" s="702">
        <v>2</v>
      </c>
      <c r="H63" s="702">
        <v>2</v>
      </c>
      <c r="I63" s="719">
        <v>8</v>
      </c>
      <c r="J63" s="378" t="s">
        <v>859</v>
      </c>
      <c r="K63" s="692" t="s">
        <v>874</v>
      </c>
      <c r="L63" s="366"/>
    </row>
    <row r="64" spans="1:12" ht="61.5" customHeight="1" x14ac:dyDescent="0.25">
      <c r="A64" s="944"/>
      <c r="B64" s="929"/>
      <c r="C64" s="930"/>
      <c r="D64" s="375" t="s">
        <v>825</v>
      </c>
      <c r="E64" s="702">
        <v>0</v>
      </c>
      <c r="F64" s="702">
        <v>2</v>
      </c>
      <c r="G64" s="702">
        <v>2</v>
      </c>
      <c r="H64" s="702">
        <v>1</v>
      </c>
      <c r="I64" s="719">
        <v>5</v>
      </c>
      <c r="J64" s="378" t="s">
        <v>859</v>
      </c>
      <c r="K64" s="692" t="s">
        <v>875</v>
      </c>
      <c r="L64" s="366"/>
    </row>
    <row r="65" spans="1:12" ht="64.5" customHeight="1" x14ac:dyDescent="0.25">
      <c r="A65" s="944"/>
      <c r="B65" s="929"/>
      <c r="C65" s="930"/>
      <c r="D65" s="375" t="s">
        <v>826</v>
      </c>
      <c r="E65" s="702">
        <v>100</v>
      </c>
      <c r="F65" s="702">
        <v>100</v>
      </c>
      <c r="G65" s="702">
        <v>100</v>
      </c>
      <c r="H65" s="702">
        <v>100</v>
      </c>
      <c r="I65" s="719">
        <v>100</v>
      </c>
      <c r="J65" s="378" t="s">
        <v>793</v>
      </c>
      <c r="K65" s="375" t="s">
        <v>876</v>
      </c>
      <c r="L65" s="366"/>
    </row>
    <row r="66" spans="1:12" ht="39" customHeight="1" x14ac:dyDescent="0.25">
      <c r="A66" s="944"/>
      <c r="B66" s="929"/>
      <c r="C66" s="930"/>
      <c r="D66" s="963" t="s">
        <v>827</v>
      </c>
      <c r="E66" s="702">
        <v>25</v>
      </c>
      <c r="F66" s="702">
        <v>25</v>
      </c>
      <c r="G66" s="702">
        <v>25</v>
      </c>
      <c r="H66" s="702">
        <v>25</v>
      </c>
      <c r="I66" s="719">
        <v>25</v>
      </c>
      <c r="J66" s="378" t="s">
        <v>859</v>
      </c>
      <c r="K66" s="375" t="s">
        <v>877</v>
      </c>
      <c r="L66" s="366"/>
    </row>
    <row r="67" spans="1:12" ht="43.5" customHeight="1" x14ac:dyDescent="0.35">
      <c r="A67" s="944"/>
      <c r="B67" s="929"/>
      <c r="C67" s="930"/>
      <c r="D67" s="963"/>
      <c r="E67" s="702">
        <v>0</v>
      </c>
      <c r="F67" s="702">
        <v>100</v>
      </c>
      <c r="G67" s="702">
        <v>100</v>
      </c>
      <c r="H67" s="702">
        <v>100</v>
      </c>
      <c r="I67" s="719">
        <v>100</v>
      </c>
      <c r="J67" s="378" t="s">
        <v>793</v>
      </c>
      <c r="K67" s="375" t="s">
        <v>878</v>
      </c>
      <c r="L67" s="362"/>
    </row>
    <row r="68" spans="1:12" ht="61.5" customHeight="1" x14ac:dyDescent="0.25">
      <c r="A68" s="944" t="s">
        <v>644</v>
      </c>
      <c r="B68" s="929"/>
      <c r="C68" s="930"/>
      <c r="D68" s="686" t="s">
        <v>828</v>
      </c>
      <c r="E68" s="702">
        <v>0</v>
      </c>
      <c r="F68" s="702">
        <v>1</v>
      </c>
      <c r="G68" s="702">
        <v>1</v>
      </c>
      <c r="H68" s="702">
        <v>1</v>
      </c>
      <c r="I68" s="719">
        <v>3</v>
      </c>
      <c r="J68" s="378" t="s">
        <v>859</v>
      </c>
      <c r="K68" s="375" t="s">
        <v>875</v>
      </c>
      <c r="L68" s="366"/>
    </row>
    <row r="69" spans="1:12" ht="46.5" x14ac:dyDescent="0.25">
      <c r="A69" s="944"/>
      <c r="B69" s="929"/>
      <c r="C69" s="930"/>
      <c r="D69" s="686" t="s">
        <v>829</v>
      </c>
      <c r="E69" s="702">
        <v>1</v>
      </c>
      <c r="F69" s="702">
        <v>1</v>
      </c>
      <c r="G69" s="702">
        <v>1</v>
      </c>
      <c r="H69" s="702">
        <v>1</v>
      </c>
      <c r="I69" s="719">
        <v>4</v>
      </c>
      <c r="J69" s="378" t="s">
        <v>859</v>
      </c>
      <c r="K69" s="375" t="s">
        <v>875</v>
      </c>
      <c r="L69" s="366"/>
    </row>
    <row r="70" spans="1:12" ht="23.25" x14ac:dyDescent="0.25">
      <c r="A70" s="944"/>
      <c r="B70" s="929"/>
      <c r="C70" s="938"/>
      <c r="D70" s="939"/>
      <c r="E70" s="939"/>
      <c r="F70" s="939"/>
      <c r="G70" s="939"/>
      <c r="H70" s="939"/>
      <c r="I70" s="939"/>
      <c r="J70" s="939"/>
      <c r="K70" s="940"/>
      <c r="L70" s="366"/>
    </row>
    <row r="71" spans="1:12" ht="56.25" customHeight="1" x14ac:dyDescent="0.25">
      <c r="A71" s="944"/>
      <c r="B71" s="929"/>
      <c r="C71" s="959" t="s">
        <v>830</v>
      </c>
      <c r="D71" s="686" t="s">
        <v>831</v>
      </c>
      <c r="E71" s="702">
        <v>0</v>
      </c>
      <c r="F71" s="702">
        <v>1</v>
      </c>
      <c r="G71" s="702">
        <v>1</v>
      </c>
      <c r="H71" s="702">
        <v>1</v>
      </c>
      <c r="I71" s="719">
        <v>3</v>
      </c>
      <c r="J71" s="378" t="s">
        <v>859</v>
      </c>
      <c r="K71" s="375" t="s">
        <v>879</v>
      </c>
      <c r="L71" s="366"/>
    </row>
    <row r="72" spans="1:12" ht="52.5" customHeight="1" x14ac:dyDescent="0.25">
      <c r="A72" s="944"/>
      <c r="B72" s="929"/>
      <c r="C72" s="959"/>
      <c r="D72" s="686" t="s">
        <v>832</v>
      </c>
      <c r="E72" s="702">
        <v>0</v>
      </c>
      <c r="F72" s="702">
        <v>1</v>
      </c>
      <c r="G72" s="702">
        <v>1</v>
      </c>
      <c r="H72" s="702">
        <v>1</v>
      </c>
      <c r="I72" s="719">
        <v>3</v>
      </c>
      <c r="J72" s="378" t="s">
        <v>859</v>
      </c>
      <c r="K72" s="375" t="s">
        <v>880</v>
      </c>
      <c r="L72" s="366"/>
    </row>
    <row r="73" spans="1:12" ht="54" customHeight="1" x14ac:dyDescent="0.35">
      <c r="A73" s="944"/>
      <c r="B73" s="929"/>
      <c r="C73" s="959"/>
      <c r="D73" s="699" t="s">
        <v>833</v>
      </c>
      <c r="E73" s="702">
        <v>0</v>
      </c>
      <c r="F73" s="702">
        <v>0</v>
      </c>
      <c r="G73" s="702">
        <v>100</v>
      </c>
      <c r="H73" s="702">
        <v>0</v>
      </c>
      <c r="I73" s="719">
        <v>100</v>
      </c>
      <c r="J73" s="702" t="s">
        <v>793</v>
      </c>
      <c r="K73" s="375" t="s">
        <v>881</v>
      </c>
      <c r="L73" s="362"/>
    </row>
    <row r="74" spans="1:12" ht="48.75" customHeight="1" x14ac:dyDescent="0.25">
      <c r="A74" s="944" t="s">
        <v>644</v>
      </c>
      <c r="B74" s="929"/>
      <c r="C74" s="959"/>
      <c r="D74" s="836" t="s">
        <v>834</v>
      </c>
      <c r="E74" s="285">
        <v>100</v>
      </c>
      <c r="F74" s="285">
        <v>100</v>
      </c>
      <c r="G74" s="285">
        <v>100</v>
      </c>
      <c r="H74" s="285">
        <v>100</v>
      </c>
      <c r="I74" s="437">
        <v>100</v>
      </c>
      <c r="J74" s="721" t="s">
        <v>793</v>
      </c>
      <c r="K74" s="687" t="s">
        <v>882</v>
      </c>
      <c r="L74" s="366"/>
    </row>
    <row r="75" spans="1:12" ht="54.75" customHeight="1" x14ac:dyDescent="0.25">
      <c r="A75" s="944"/>
      <c r="B75" s="929"/>
      <c r="C75" s="959"/>
      <c r="D75" s="686" t="s">
        <v>835</v>
      </c>
      <c r="E75" s="285">
        <v>20</v>
      </c>
      <c r="F75" s="285">
        <v>80</v>
      </c>
      <c r="G75" s="285">
        <v>0</v>
      </c>
      <c r="H75" s="285">
        <v>0</v>
      </c>
      <c r="I75" s="437">
        <v>100</v>
      </c>
      <c r="J75" s="721" t="s">
        <v>793</v>
      </c>
      <c r="K75" s="687" t="s">
        <v>883</v>
      </c>
      <c r="L75" s="366"/>
    </row>
    <row r="76" spans="1:12" ht="23.25" x14ac:dyDescent="0.25">
      <c r="A76" s="944"/>
      <c r="B76" s="929"/>
      <c r="C76" s="935"/>
      <c r="D76" s="936"/>
      <c r="E76" s="936"/>
      <c r="F76" s="936"/>
      <c r="G76" s="936"/>
      <c r="H76" s="936"/>
      <c r="I76" s="936"/>
      <c r="J76" s="936"/>
      <c r="K76" s="937"/>
      <c r="L76" s="366"/>
    </row>
    <row r="77" spans="1:12" ht="96.75" customHeight="1" x14ac:dyDescent="0.25">
      <c r="A77" s="944"/>
      <c r="B77" s="929"/>
      <c r="C77" s="960" t="s">
        <v>836</v>
      </c>
      <c r="D77" s="686" t="s">
        <v>837</v>
      </c>
      <c r="E77" s="701">
        <v>1</v>
      </c>
      <c r="F77" s="701">
        <v>2</v>
      </c>
      <c r="G77" s="701">
        <v>2</v>
      </c>
      <c r="H77" s="701">
        <v>1</v>
      </c>
      <c r="I77" s="720">
        <v>6</v>
      </c>
      <c r="J77" s="701" t="s">
        <v>859</v>
      </c>
      <c r="K77" s="375" t="s">
        <v>884</v>
      </c>
      <c r="L77" s="366"/>
    </row>
    <row r="78" spans="1:12" ht="59.25" customHeight="1" x14ac:dyDescent="0.25">
      <c r="A78" s="944"/>
      <c r="B78" s="929"/>
      <c r="C78" s="960"/>
      <c r="D78" s="686" t="s">
        <v>838</v>
      </c>
      <c r="E78" s="701">
        <v>1</v>
      </c>
      <c r="F78" s="701">
        <v>1</v>
      </c>
      <c r="G78" s="701">
        <v>1</v>
      </c>
      <c r="H78" s="701">
        <v>0</v>
      </c>
      <c r="I78" s="720">
        <v>3</v>
      </c>
      <c r="J78" s="701" t="s">
        <v>859</v>
      </c>
      <c r="K78" s="375" t="s">
        <v>885</v>
      </c>
      <c r="L78" s="366"/>
    </row>
    <row r="79" spans="1:12" ht="69.75" x14ac:dyDescent="0.25">
      <c r="A79" s="944"/>
      <c r="B79" s="929"/>
      <c r="C79" s="960"/>
      <c r="D79" s="686" t="s">
        <v>839</v>
      </c>
      <c r="E79" s="701">
        <v>0</v>
      </c>
      <c r="F79" s="701">
        <v>1</v>
      </c>
      <c r="G79" s="701">
        <v>0</v>
      </c>
      <c r="H79" s="701">
        <v>0</v>
      </c>
      <c r="I79" s="720">
        <v>1</v>
      </c>
      <c r="J79" s="701" t="s">
        <v>859</v>
      </c>
      <c r="K79" s="375" t="s">
        <v>886</v>
      </c>
      <c r="L79" s="366"/>
    </row>
    <row r="80" spans="1:12" ht="54" customHeight="1" x14ac:dyDescent="0.25">
      <c r="A80" s="944"/>
      <c r="B80" s="929"/>
      <c r="C80" s="960"/>
      <c r="D80" s="686" t="s">
        <v>840</v>
      </c>
      <c r="E80" s="701">
        <v>100</v>
      </c>
      <c r="F80" s="701">
        <v>100</v>
      </c>
      <c r="G80" s="701">
        <v>100</v>
      </c>
      <c r="H80" s="701">
        <v>100</v>
      </c>
      <c r="I80" s="720">
        <v>100</v>
      </c>
      <c r="J80" s="701" t="s">
        <v>793</v>
      </c>
      <c r="K80" s="375" t="s">
        <v>887</v>
      </c>
      <c r="L80" s="366"/>
    </row>
    <row r="81" spans="1:12" ht="81.75" customHeight="1" x14ac:dyDescent="0.25">
      <c r="A81" s="944"/>
      <c r="B81" s="929"/>
      <c r="C81" s="960"/>
      <c r="D81" s="686" t="s">
        <v>841</v>
      </c>
      <c r="E81" s="702">
        <v>1</v>
      </c>
      <c r="F81" s="702">
        <v>1</v>
      </c>
      <c r="G81" s="702">
        <v>1</v>
      </c>
      <c r="H81" s="702">
        <v>1</v>
      </c>
      <c r="I81" s="719">
        <v>4</v>
      </c>
      <c r="J81" s="701" t="s">
        <v>859</v>
      </c>
      <c r="K81" s="375" t="s">
        <v>888</v>
      </c>
      <c r="L81" s="366"/>
    </row>
    <row r="82" spans="1:12" ht="23.25" customHeight="1" x14ac:dyDescent="0.25">
      <c r="A82" s="944"/>
      <c r="B82" s="929"/>
      <c r="C82" s="932"/>
      <c r="D82" s="933"/>
      <c r="E82" s="933"/>
      <c r="F82" s="933"/>
      <c r="G82" s="933"/>
      <c r="H82" s="933"/>
      <c r="I82" s="933"/>
      <c r="J82" s="933"/>
      <c r="K82" s="934"/>
      <c r="L82" s="366"/>
    </row>
    <row r="83" spans="1:12" ht="65.25" customHeight="1" x14ac:dyDescent="0.25">
      <c r="A83" s="944"/>
      <c r="B83" s="929"/>
      <c r="C83" s="961" t="s">
        <v>842</v>
      </c>
      <c r="D83" s="730" t="s">
        <v>889</v>
      </c>
      <c r="E83" s="702">
        <v>1</v>
      </c>
      <c r="F83" s="702">
        <v>0</v>
      </c>
      <c r="G83" s="702">
        <v>0</v>
      </c>
      <c r="H83" s="702">
        <v>0</v>
      </c>
      <c r="I83" s="719">
        <v>1</v>
      </c>
      <c r="J83" s="701" t="s">
        <v>859</v>
      </c>
      <c r="K83" s="693" t="s">
        <v>891</v>
      </c>
      <c r="L83" s="366"/>
    </row>
    <row r="84" spans="1:12" ht="84.75" customHeight="1" x14ac:dyDescent="0.25">
      <c r="A84" s="944"/>
      <c r="B84" s="929"/>
      <c r="C84" s="961"/>
      <c r="D84" s="730" t="s">
        <v>890</v>
      </c>
      <c r="E84" s="702">
        <v>25</v>
      </c>
      <c r="F84" s="702">
        <v>75</v>
      </c>
      <c r="G84" s="702">
        <v>100</v>
      </c>
      <c r="H84" s="702">
        <v>100</v>
      </c>
      <c r="I84" s="719">
        <v>100</v>
      </c>
      <c r="J84" s="701" t="s">
        <v>793</v>
      </c>
      <c r="K84" s="693" t="s">
        <v>892</v>
      </c>
      <c r="L84" s="366"/>
    </row>
    <row r="85" spans="1:12" ht="98.25" customHeight="1" x14ac:dyDescent="0.25">
      <c r="A85" s="944"/>
      <c r="B85" s="929"/>
      <c r="C85" s="961"/>
      <c r="D85" s="693" t="s">
        <v>843</v>
      </c>
      <c r="E85" s="702">
        <v>1</v>
      </c>
      <c r="F85" s="702">
        <v>1</v>
      </c>
      <c r="G85" s="702">
        <v>1</v>
      </c>
      <c r="H85" s="702">
        <v>1</v>
      </c>
      <c r="I85" s="719">
        <v>1</v>
      </c>
      <c r="J85" s="701" t="s">
        <v>859</v>
      </c>
      <c r="K85" s="693" t="s">
        <v>893</v>
      </c>
      <c r="L85" s="366"/>
    </row>
    <row r="86" spans="1:12" ht="56.25" customHeight="1" x14ac:dyDescent="0.25">
      <c r="A86" s="944"/>
      <c r="B86" s="929"/>
      <c r="C86" s="961"/>
      <c r="D86" s="950" t="s">
        <v>844</v>
      </c>
      <c r="E86" s="702">
        <v>0</v>
      </c>
      <c r="F86" s="702">
        <v>10</v>
      </c>
      <c r="G86" s="702">
        <v>50</v>
      </c>
      <c r="H86" s="702">
        <v>100</v>
      </c>
      <c r="I86" s="719">
        <v>100</v>
      </c>
      <c r="J86" s="701" t="s">
        <v>793</v>
      </c>
      <c r="K86" s="693" t="s">
        <v>894</v>
      </c>
      <c r="L86" s="366"/>
    </row>
    <row r="87" spans="1:12" ht="52.5" customHeight="1" x14ac:dyDescent="0.25">
      <c r="A87" s="944"/>
      <c r="B87" s="929"/>
      <c r="C87" s="961"/>
      <c r="D87" s="950"/>
      <c r="E87" s="702">
        <v>0</v>
      </c>
      <c r="F87" s="702">
        <v>1</v>
      </c>
      <c r="G87" s="702">
        <v>1</v>
      </c>
      <c r="H87" s="702">
        <v>1</v>
      </c>
      <c r="I87" s="719">
        <v>1</v>
      </c>
      <c r="J87" s="701" t="s">
        <v>859</v>
      </c>
      <c r="K87" s="693" t="s">
        <v>895</v>
      </c>
      <c r="L87" s="366"/>
    </row>
    <row r="88" spans="1:12" ht="51" customHeight="1" x14ac:dyDescent="0.25">
      <c r="A88" s="944"/>
      <c r="B88" s="929"/>
      <c r="C88" s="961"/>
      <c r="D88" s="950" t="s">
        <v>845</v>
      </c>
      <c r="E88" s="702">
        <v>0</v>
      </c>
      <c r="F88" s="702">
        <v>1</v>
      </c>
      <c r="G88" s="702">
        <v>0</v>
      </c>
      <c r="H88" s="702">
        <v>0</v>
      </c>
      <c r="I88" s="719">
        <v>1</v>
      </c>
      <c r="J88" s="701" t="s">
        <v>859</v>
      </c>
      <c r="K88" s="693" t="s">
        <v>658</v>
      </c>
      <c r="L88" s="366"/>
    </row>
    <row r="89" spans="1:12" ht="48.75" customHeight="1" x14ac:dyDescent="0.25">
      <c r="A89" s="944"/>
      <c r="B89" s="929"/>
      <c r="C89" s="961"/>
      <c r="D89" s="950"/>
      <c r="E89" s="702">
        <v>10</v>
      </c>
      <c r="F89" s="702">
        <v>30</v>
      </c>
      <c r="G89" s="702">
        <v>50</v>
      </c>
      <c r="H89" s="702">
        <v>70</v>
      </c>
      <c r="I89" s="719">
        <v>70</v>
      </c>
      <c r="J89" s="701" t="s">
        <v>793</v>
      </c>
      <c r="K89" s="693" t="s">
        <v>896</v>
      </c>
      <c r="L89" s="366"/>
    </row>
    <row r="90" spans="1:12" ht="55.5" customHeight="1" x14ac:dyDescent="0.25">
      <c r="A90" s="944"/>
      <c r="B90" s="929"/>
      <c r="C90" s="961"/>
      <c r="D90" s="687" t="s">
        <v>846</v>
      </c>
      <c r="E90" s="702">
        <v>100</v>
      </c>
      <c r="F90" s="702">
        <v>100</v>
      </c>
      <c r="G90" s="702">
        <v>100</v>
      </c>
      <c r="H90" s="702">
        <v>100</v>
      </c>
      <c r="I90" s="719">
        <v>100</v>
      </c>
      <c r="J90" s="701" t="s">
        <v>793</v>
      </c>
      <c r="K90" s="693" t="s">
        <v>897</v>
      </c>
      <c r="L90" s="366"/>
    </row>
    <row r="91" spans="1:12" ht="69.75" x14ac:dyDescent="0.25">
      <c r="A91" s="944"/>
      <c r="B91" s="929"/>
      <c r="C91" s="961"/>
      <c r="D91" s="687" t="s">
        <v>847</v>
      </c>
      <c r="E91" s="702">
        <v>1</v>
      </c>
      <c r="F91" s="702">
        <v>1</v>
      </c>
      <c r="G91" s="702">
        <v>1</v>
      </c>
      <c r="H91" s="702">
        <v>1</v>
      </c>
      <c r="I91" s="702">
        <v>4</v>
      </c>
      <c r="J91" s="701" t="s">
        <v>859</v>
      </c>
      <c r="K91" s="693" t="s">
        <v>898</v>
      </c>
      <c r="L91" s="366"/>
    </row>
    <row r="92" spans="1:12" ht="23.25" customHeight="1" x14ac:dyDescent="0.25">
      <c r="A92" s="944"/>
      <c r="B92" s="988"/>
      <c r="C92" s="988"/>
      <c r="D92" s="988"/>
      <c r="E92" s="988"/>
      <c r="F92" s="988"/>
      <c r="G92" s="988"/>
      <c r="H92" s="988"/>
      <c r="I92" s="988"/>
      <c r="J92" s="988"/>
      <c r="K92" s="988"/>
      <c r="L92" s="366"/>
    </row>
    <row r="93" spans="1:12" ht="85.5" customHeight="1" x14ac:dyDescent="0.35">
      <c r="A93" s="985" t="s">
        <v>644</v>
      </c>
      <c r="B93" s="929" t="s">
        <v>899</v>
      </c>
      <c r="C93" s="930" t="s">
        <v>900</v>
      </c>
      <c r="D93" s="707" t="s">
        <v>901</v>
      </c>
      <c r="E93" s="709">
        <v>1</v>
      </c>
      <c r="F93" s="709">
        <v>1</v>
      </c>
      <c r="G93" s="709">
        <v>1</v>
      </c>
      <c r="H93" s="709">
        <v>1</v>
      </c>
      <c r="I93" s="710">
        <v>4</v>
      </c>
      <c r="J93" s="711" t="s">
        <v>859</v>
      </c>
      <c r="K93" s="705" t="s">
        <v>906</v>
      </c>
      <c r="L93" s="367"/>
    </row>
    <row r="94" spans="1:12" ht="60" customHeight="1" x14ac:dyDescent="0.35">
      <c r="A94" s="986"/>
      <c r="B94" s="929"/>
      <c r="C94" s="930"/>
      <c r="D94" s="955" t="s">
        <v>902</v>
      </c>
      <c r="E94" s="709">
        <v>5</v>
      </c>
      <c r="F94" s="709">
        <v>10</v>
      </c>
      <c r="G94" s="709">
        <v>25</v>
      </c>
      <c r="H94" s="709">
        <v>20</v>
      </c>
      <c r="I94" s="710">
        <v>60</v>
      </c>
      <c r="J94" s="711" t="s">
        <v>913</v>
      </c>
      <c r="K94" s="705" t="s">
        <v>907</v>
      </c>
      <c r="L94" s="367"/>
    </row>
    <row r="95" spans="1:12" ht="48.75" customHeight="1" x14ac:dyDescent="0.35">
      <c r="A95" s="986"/>
      <c r="B95" s="929"/>
      <c r="C95" s="930"/>
      <c r="D95" s="955"/>
      <c r="E95" s="709">
        <v>1</v>
      </c>
      <c r="F95" s="709">
        <v>2</v>
      </c>
      <c r="G95" s="709">
        <v>2</v>
      </c>
      <c r="H95" s="709">
        <v>2</v>
      </c>
      <c r="I95" s="710">
        <v>7</v>
      </c>
      <c r="J95" s="711" t="s">
        <v>859</v>
      </c>
      <c r="K95" s="705" t="s">
        <v>908</v>
      </c>
      <c r="L95" s="367"/>
    </row>
    <row r="96" spans="1:12" ht="95.25" customHeight="1" x14ac:dyDescent="0.35">
      <c r="A96" s="986"/>
      <c r="B96" s="929"/>
      <c r="C96" s="930"/>
      <c r="D96" s="707" t="s">
        <v>903</v>
      </c>
      <c r="E96" s="709">
        <v>0</v>
      </c>
      <c r="F96" s="709">
        <v>1</v>
      </c>
      <c r="G96" s="709">
        <v>0</v>
      </c>
      <c r="H96" s="709">
        <v>0</v>
      </c>
      <c r="I96" s="710">
        <v>1</v>
      </c>
      <c r="J96" s="711" t="s">
        <v>859</v>
      </c>
      <c r="K96" s="706" t="s">
        <v>909</v>
      </c>
      <c r="L96" s="367"/>
    </row>
    <row r="97" spans="1:12" ht="57" customHeight="1" x14ac:dyDescent="0.25">
      <c r="A97" s="986"/>
      <c r="B97" s="929"/>
      <c r="C97" s="930"/>
      <c r="D97" s="707" t="s">
        <v>904</v>
      </c>
      <c r="E97" s="709">
        <v>0</v>
      </c>
      <c r="F97" s="709">
        <v>1</v>
      </c>
      <c r="G97" s="709">
        <v>1</v>
      </c>
      <c r="H97" s="709">
        <v>1</v>
      </c>
      <c r="I97" s="710">
        <v>1</v>
      </c>
      <c r="J97" s="711" t="s">
        <v>859</v>
      </c>
      <c r="K97" s="706" t="s">
        <v>910</v>
      </c>
      <c r="L97" s="366"/>
    </row>
    <row r="98" spans="1:12" ht="84.75" customHeight="1" x14ac:dyDescent="0.25">
      <c r="A98" s="986"/>
      <c r="B98" s="929"/>
      <c r="C98" s="930"/>
      <c r="D98" s="955" t="s">
        <v>905</v>
      </c>
      <c r="E98" s="709">
        <v>11</v>
      </c>
      <c r="F98" s="709">
        <v>25</v>
      </c>
      <c r="G98" s="709">
        <v>11</v>
      </c>
      <c r="H98" s="709">
        <v>12</v>
      </c>
      <c r="I98" s="710">
        <v>59</v>
      </c>
      <c r="J98" s="711" t="s">
        <v>859</v>
      </c>
      <c r="K98" s="705" t="s">
        <v>911</v>
      </c>
      <c r="L98" s="366"/>
    </row>
    <row r="99" spans="1:12" ht="46.5" customHeight="1" x14ac:dyDescent="0.25">
      <c r="A99" s="986"/>
      <c r="B99" s="929"/>
      <c r="C99" s="930"/>
      <c r="D99" s="955"/>
      <c r="E99" s="709">
        <v>1</v>
      </c>
      <c r="F99" s="709">
        <v>1</v>
      </c>
      <c r="G99" s="709">
        <v>1</v>
      </c>
      <c r="H99" s="709">
        <v>1</v>
      </c>
      <c r="I99" s="710">
        <v>4</v>
      </c>
      <c r="J99" s="711" t="s">
        <v>859</v>
      </c>
      <c r="K99" s="705" t="s">
        <v>912</v>
      </c>
      <c r="L99" s="366"/>
    </row>
    <row r="100" spans="1:12" ht="24.75" customHeight="1" x14ac:dyDescent="0.25">
      <c r="A100" s="986"/>
      <c r="B100" s="929"/>
      <c r="C100" s="938"/>
      <c r="D100" s="939"/>
      <c r="E100" s="939"/>
      <c r="F100" s="939"/>
      <c r="G100" s="939"/>
      <c r="H100" s="939"/>
      <c r="I100" s="939"/>
      <c r="J100" s="939"/>
      <c r="K100" s="940"/>
      <c r="L100" s="366"/>
    </row>
    <row r="101" spans="1:12" ht="46.5" customHeight="1" x14ac:dyDescent="0.35">
      <c r="A101" s="986"/>
      <c r="B101" s="929"/>
      <c r="C101" s="930" t="s">
        <v>914</v>
      </c>
      <c r="D101" s="707" t="s">
        <v>915</v>
      </c>
      <c r="E101" s="709">
        <v>100</v>
      </c>
      <c r="F101" s="709">
        <v>100</v>
      </c>
      <c r="G101" s="709">
        <v>100</v>
      </c>
      <c r="H101" s="709">
        <v>100</v>
      </c>
      <c r="I101" s="710">
        <v>100</v>
      </c>
      <c r="J101" s="711" t="s">
        <v>793</v>
      </c>
      <c r="K101" s="705" t="s">
        <v>921</v>
      </c>
      <c r="L101" s="367"/>
    </row>
    <row r="102" spans="1:12" ht="52.5" customHeight="1" x14ac:dyDescent="0.35">
      <c r="A102" s="986"/>
      <c r="B102" s="929"/>
      <c r="C102" s="930"/>
      <c r="D102" s="955" t="s">
        <v>916</v>
      </c>
      <c r="E102" s="709">
        <v>1</v>
      </c>
      <c r="F102" s="709">
        <v>0</v>
      </c>
      <c r="G102" s="709">
        <v>0</v>
      </c>
      <c r="H102" s="709">
        <v>0</v>
      </c>
      <c r="I102" s="710">
        <v>1</v>
      </c>
      <c r="J102" s="711" t="s">
        <v>859</v>
      </c>
      <c r="K102" s="705" t="s">
        <v>922</v>
      </c>
      <c r="L102" s="367"/>
    </row>
    <row r="103" spans="1:12" ht="39.75" customHeight="1" x14ac:dyDescent="0.35">
      <c r="A103" s="986"/>
      <c r="B103" s="929"/>
      <c r="C103" s="930"/>
      <c r="D103" s="955"/>
      <c r="E103" s="709">
        <v>0</v>
      </c>
      <c r="F103" s="709">
        <v>1</v>
      </c>
      <c r="G103" s="709">
        <v>1</v>
      </c>
      <c r="H103" s="709">
        <v>1</v>
      </c>
      <c r="I103" s="710">
        <v>3</v>
      </c>
      <c r="J103" s="725" t="s">
        <v>859</v>
      </c>
      <c r="K103" s="705" t="s">
        <v>927</v>
      </c>
      <c r="L103" s="367"/>
    </row>
    <row r="104" spans="1:12" ht="89.25" customHeight="1" x14ac:dyDescent="0.25">
      <c r="A104" s="986"/>
      <c r="B104" s="929"/>
      <c r="C104" s="930"/>
      <c r="D104" s="955" t="s">
        <v>917</v>
      </c>
      <c r="E104" s="709">
        <v>100</v>
      </c>
      <c r="F104" s="709">
        <v>100</v>
      </c>
      <c r="G104" s="709">
        <v>0</v>
      </c>
      <c r="H104" s="709">
        <v>0</v>
      </c>
      <c r="I104" s="710">
        <v>100</v>
      </c>
      <c r="J104" s="711" t="s">
        <v>793</v>
      </c>
      <c r="K104" s="705" t="s">
        <v>923</v>
      </c>
      <c r="L104" s="368"/>
    </row>
    <row r="105" spans="1:12" ht="76.5" customHeight="1" x14ac:dyDescent="0.25">
      <c r="A105" s="986"/>
      <c r="B105" s="929"/>
      <c r="C105" s="930"/>
      <c r="D105" s="955"/>
      <c r="E105" s="709">
        <v>0</v>
      </c>
      <c r="F105" s="709">
        <v>20</v>
      </c>
      <c r="G105" s="709">
        <v>80</v>
      </c>
      <c r="H105" s="709">
        <v>0</v>
      </c>
      <c r="I105" s="710">
        <v>100</v>
      </c>
      <c r="J105" s="711" t="s">
        <v>793</v>
      </c>
      <c r="K105" s="705" t="s">
        <v>924</v>
      </c>
      <c r="L105" s="368"/>
    </row>
    <row r="106" spans="1:12" ht="48.75" customHeight="1" x14ac:dyDescent="0.25">
      <c r="A106" s="986"/>
      <c r="B106" s="929"/>
      <c r="C106" s="930"/>
      <c r="D106" s="707" t="s">
        <v>918</v>
      </c>
      <c r="E106" s="709">
        <v>0</v>
      </c>
      <c r="F106" s="709">
        <v>1</v>
      </c>
      <c r="G106" s="709">
        <v>1</v>
      </c>
      <c r="H106" s="709">
        <v>1</v>
      </c>
      <c r="I106" s="710">
        <v>3</v>
      </c>
      <c r="J106" s="725" t="s">
        <v>859</v>
      </c>
      <c r="K106" s="707" t="s">
        <v>645</v>
      </c>
      <c r="L106" s="368"/>
    </row>
    <row r="107" spans="1:12" ht="54" customHeight="1" x14ac:dyDescent="0.25">
      <c r="A107" s="986"/>
      <c r="B107" s="929"/>
      <c r="C107" s="930"/>
      <c r="D107" s="707" t="s">
        <v>919</v>
      </c>
      <c r="E107" s="709">
        <v>0</v>
      </c>
      <c r="F107" s="709">
        <v>1</v>
      </c>
      <c r="G107" s="709">
        <v>0</v>
      </c>
      <c r="H107" s="709">
        <v>1</v>
      </c>
      <c r="I107" s="710">
        <v>2</v>
      </c>
      <c r="J107" s="711"/>
      <c r="K107" s="707" t="s">
        <v>925</v>
      </c>
      <c r="L107" s="368"/>
    </row>
    <row r="108" spans="1:12" ht="95.25" customHeight="1" x14ac:dyDescent="0.25">
      <c r="A108" s="986"/>
      <c r="B108" s="929"/>
      <c r="C108" s="930"/>
      <c r="D108" s="707" t="s">
        <v>920</v>
      </c>
      <c r="E108" s="709">
        <v>1</v>
      </c>
      <c r="F108" s="709">
        <v>1</v>
      </c>
      <c r="G108" s="709">
        <v>1</v>
      </c>
      <c r="H108" s="709">
        <v>1</v>
      </c>
      <c r="I108" s="710">
        <v>4</v>
      </c>
      <c r="J108" s="711"/>
      <c r="K108" s="707" t="s">
        <v>926</v>
      </c>
      <c r="L108" s="368"/>
    </row>
    <row r="109" spans="1:12" ht="23.25" customHeight="1" x14ac:dyDescent="0.25">
      <c r="A109" s="986"/>
      <c r="B109" s="929"/>
      <c r="C109" s="938"/>
      <c r="D109" s="939"/>
      <c r="E109" s="939"/>
      <c r="F109" s="939"/>
      <c r="G109" s="939"/>
      <c r="H109" s="939"/>
      <c r="I109" s="939"/>
      <c r="J109" s="939"/>
      <c r="K109" s="940"/>
      <c r="L109" s="368"/>
    </row>
    <row r="110" spans="1:12" ht="69.75" customHeight="1" x14ac:dyDescent="0.25">
      <c r="A110" s="986"/>
      <c r="B110" s="929"/>
      <c r="C110" s="930" t="s">
        <v>928</v>
      </c>
      <c r="D110" s="706" t="s">
        <v>929</v>
      </c>
      <c r="E110" s="709">
        <v>10</v>
      </c>
      <c r="F110" s="709">
        <v>30</v>
      </c>
      <c r="G110" s="709">
        <v>60</v>
      </c>
      <c r="H110" s="709">
        <v>100</v>
      </c>
      <c r="I110" s="710">
        <v>100</v>
      </c>
      <c r="J110" s="711" t="s">
        <v>793</v>
      </c>
      <c r="K110" s="705" t="s">
        <v>933</v>
      </c>
      <c r="L110" s="368"/>
    </row>
    <row r="111" spans="1:12" ht="86.25" customHeight="1" x14ac:dyDescent="0.25">
      <c r="A111" s="986"/>
      <c r="B111" s="929"/>
      <c r="C111" s="930"/>
      <c r="D111" s="706" t="s">
        <v>930</v>
      </c>
      <c r="E111" s="709">
        <v>0</v>
      </c>
      <c r="F111" s="709">
        <v>1</v>
      </c>
      <c r="G111" s="709">
        <v>0</v>
      </c>
      <c r="H111" s="709">
        <v>1</v>
      </c>
      <c r="I111" s="710">
        <v>2</v>
      </c>
      <c r="J111" s="725" t="s">
        <v>859</v>
      </c>
      <c r="K111" s="705" t="s">
        <v>925</v>
      </c>
      <c r="L111" s="368"/>
    </row>
    <row r="112" spans="1:12" ht="105" customHeight="1" x14ac:dyDescent="0.25">
      <c r="A112" s="987"/>
      <c r="B112" s="929"/>
      <c r="C112" s="930"/>
      <c r="D112" s="706" t="s">
        <v>931</v>
      </c>
      <c r="E112" s="709">
        <v>0</v>
      </c>
      <c r="F112" s="709">
        <v>1</v>
      </c>
      <c r="G112" s="709">
        <v>1</v>
      </c>
      <c r="H112" s="709">
        <v>1</v>
      </c>
      <c r="I112" s="710">
        <v>3</v>
      </c>
      <c r="J112" s="725" t="s">
        <v>859</v>
      </c>
      <c r="K112" s="705" t="s">
        <v>934</v>
      </c>
      <c r="L112" s="368"/>
    </row>
    <row r="113" spans="1:12" ht="56.25" customHeight="1" x14ac:dyDescent="0.25">
      <c r="A113" s="509"/>
      <c r="B113" s="929"/>
      <c r="C113" s="930"/>
      <c r="D113" s="706" t="s">
        <v>932</v>
      </c>
      <c r="E113" s="709">
        <v>2</v>
      </c>
      <c r="F113" s="709">
        <v>6</v>
      </c>
      <c r="G113" s="709">
        <v>6</v>
      </c>
      <c r="H113" s="709">
        <v>6</v>
      </c>
      <c r="I113" s="710">
        <v>20</v>
      </c>
      <c r="J113" s="725" t="s">
        <v>859</v>
      </c>
      <c r="K113" s="705" t="s">
        <v>935</v>
      </c>
      <c r="L113" s="368"/>
    </row>
    <row r="114" spans="1:12" ht="23.25" x14ac:dyDescent="0.35">
      <c r="A114" s="376"/>
      <c r="B114" s="929"/>
      <c r="C114" s="935"/>
      <c r="D114" s="936"/>
      <c r="E114" s="936"/>
      <c r="F114" s="936"/>
      <c r="G114" s="936"/>
      <c r="H114" s="936"/>
      <c r="I114" s="936"/>
      <c r="J114" s="936"/>
      <c r="K114" s="937"/>
      <c r="L114" s="362"/>
    </row>
    <row r="115" spans="1:12" ht="34.5" customHeight="1" x14ac:dyDescent="0.25">
      <c r="A115" s="944" t="s">
        <v>644</v>
      </c>
      <c r="B115" s="929"/>
      <c r="C115" s="930" t="s">
        <v>936</v>
      </c>
      <c r="D115" s="983" t="s">
        <v>937</v>
      </c>
      <c r="E115" s="712">
        <v>20</v>
      </c>
      <c r="F115" s="712">
        <v>80</v>
      </c>
      <c r="G115" s="712">
        <v>0</v>
      </c>
      <c r="H115" s="712">
        <v>0</v>
      </c>
      <c r="I115" s="713">
        <v>100</v>
      </c>
      <c r="J115" s="711" t="s">
        <v>793</v>
      </c>
      <c r="K115" s="707" t="s">
        <v>943</v>
      </c>
      <c r="L115" s="368"/>
    </row>
    <row r="116" spans="1:12" ht="39.75" customHeight="1" x14ac:dyDescent="0.25">
      <c r="A116" s="944"/>
      <c r="B116" s="929"/>
      <c r="C116" s="930"/>
      <c r="D116" s="983"/>
      <c r="E116" s="712">
        <v>0</v>
      </c>
      <c r="F116" s="712">
        <v>2</v>
      </c>
      <c r="G116" s="712">
        <v>2</v>
      </c>
      <c r="H116" s="712">
        <v>1</v>
      </c>
      <c r="I116" s="713">
        <v>5</v>
      </c>
      <c r="J116" s="725" t="s">
        <v>859</v>
      </c>
      <c r="K116" s="707" t="s">
        <v>645</v>
      </c>
      <c r="L116" s="368"/>
    </row>
    <row r="117" spans="1:12" ht="38.25" customHeight="1" x14ac:dyDescent="0.25">
      <c r="A117" s="944"/>
      <c r="B117" s="929"/>
      <c r="C117" s="930"/>
      <c r="D117" s="983" t="s">
        <v>938</v>
      </c>
      <c r="E117" s="712">
        <v>0</v>
      </c>
      <c r="F117" s="712">
        <v>1</v>
      </c>
      <c r="G117" s="712">
        <v>0</v>
      </c>
      <c r="H117" s="712">
        <v>0</v>
      </c>
      <c r="I117" s="713">
        <v>1</v>
      </c>
      <c r="J117" s="725" t="s">
        <v>859</v>
      </c>
      <c r="K117" s="707" t="s">
        <v>647</v>
      </c>
      <c r="L117" s="368"/>
    </row>
    <row r="118" spans="1:12" ht="45" customHeight="1" x14ac:dyDescent="0.25">
      <c r="A118" s="944"/>
      <c r="B118" s="929"/>
      <c r="C118" s="930"/>
      <c r="D118" s="983"/>
      <c r="E118" s="712">
        <v>0</v>
      </c>
      <c r="F118" s="712">
        <v>0</v>
      </c>
      <c r="G118" s="712">
        <v>1</v>
      </c>
      <c r="H118" s="712">
        <v>0</v>
      </c>
      <c r="I118" s="713">
        <v>1</v>
      </c>
      <c r="J118" s="725" t="s">
        <v>859</v>
      </c>
      <c r="K118" s="707" t="s">
        <v>648</v>
      </c>
      <c r="L118" s="368"/>
    </row>
    <row r="119" spans="1:12" ht="38.25" customHeight="1" x14ac:dyDescent="0.25">
      <c r="A119" s="944"/>
      <c r="B119" s="929"/>
      <c r="C119" s="930"/>
      <c r="D119" s="983"/>
      <c r="E119" s="714">
        <v>0</v>
      </c>
      <c r="F119" s="712">
        <v>0</v>
      </c>
      <c r="G119" s="714">
        <v>0</v>
      </c>
      <c r="H119" s="714">
        <v>35000</v>
      </c>
      <c r="I119" s="715">
        <v>35000</v>
      </c>
      <c r="J119" s="718" t="s">
        <v>946</v>
      </c>
      <c r="K119" s="707" t="s">
        <v>944</v>
      </c>
      <c r="L119" s="368"/>
    </row>
    <row r="120" spans="1:12" ht="35.25" customHeight="1" x14ac:dyDescent="0.25">
      <c r="A120" s="944"/>
      <c r="B120" s="929"/>
      <c r="C120" s="930"/>
      <c r="D120" s="983" t="s">
        <v>939</v>
      </c>
      <c r="E120" s="712">
        <v>0</v>
      </c>
      <c r="F120" s="712">
        <v>0</v>
      </c>
      <c r="G120" s="712">
        <v>1</v>
      </c>
      <c r="H120" s="712">
        <v>0</v>
      </c>
      <c r="I120" s="713">
        <v>1</v>
      </c>
      <c r="J120" s="725" t="s">
        <v>859</v>
      </c>
      <c r="K120" s="707" t="s">
        <v>945</v>
      </c>
      <c r="L120" s="368"/>
    </row>
    <row r="121" spans="1:12" ht="39.75" customHeight="1" x14ac:dyDescent="0.25">
      <c r="A121" s="944"/>
      <c r="B121" s="929"/>
      <c r="C121" s="930"/>
      <c r="D121" s="983"/>
      <c r="E121" s="716">
        <v>1</v>
      </c>
      <c r="F121" s="716">
        <v>1</v>
      </c>
      <c r="G121" s="716">
        <v>1</v>
      </c>
      <c r="H121" s="716">
        <v>1</v>
      </c>
      <c r="I121" s="717">
        <v>4</v>
      </c>
      <c r="J121" s="725" t="s">
        <v>859</v>
      </c>
      <c r="K121" s="704" t="s">
        <v>649</v>
      </c>
      <c r="L121" s="368"/>
    </row>
    <row r="122" spans="1:12" ht="68.25" customHeight="1" x14ac:dyDescent="0.25">
      <c r="A122" s="944"/>
      <c r="B122" s="929"/>
      <c r="C122" s="930"/>
      <c r="D122" s="705" t="s">
        <v>940</v>
      </c>
      <c r="E122" s="712">
        <v>1</v>
      </c>
      <c r="F122" s="712">
        <v>1</v>
      </c>
      <c r="G122" s="712">
        <v>1</v>
      </c>
      <c r="H122" s="712">
        <v>1</v>
      </c>
      <c r="I122" s="713">
        <v>4</v>
      </c>
      <c r="J122" s="725" t="s">
        <v>859</v>
      </c>
      <c r="K122" s="704" t="s">
        <v>650</v>
      </c>
      <c r="L122" s="368"/>
    </row>
    <row r="123" spans="1:12" ht="69.75" customHeight="1" x14ac:dyDescent="0.25">
      <c r="A123" s="944"/>
      <c r="B123" s="929"/>
      <c r="C123" s="930"/>
      <c r="D123" s="686" t="s">
        <v>941</v>
      </c>
      <c r="E123" s="712">
        <v>1</v>
      </c>
      <c r="F123" s="712">
        <v>1</v>
      </c>
      <c r="G123" s="712">
        <v>1</v>
      </c>
      <c r="H123" s="712">
        <v>1</v>
      </c>
      <c r="I123" s="713">
        <v>4</v>
      </c>
      <c r="J123" s="725" t="s">
        <v>859</v>
      </c>
      <c r="K123" s="704" t="s">
        <v>645</v>
      </c>
      <c r="L123" s="368"/>
    </row>
    <row r="124" spans="1:12" ht="38.25" customHeight="1" x14ac:dyDescent="0.25">
      <c r="A124" s="944"/>
      <c r="B124" s="929"/>
      <c r="C124" s="930"/>
      <c r="D124" s="731" t="s">
        <v>942</v>
      </c>
      <c r="E124" s="712">
        <v>1</v>
      </c>
      <c r="F124" s="712">
        <v>1</v>
      </c>
      <c r="G124" s="712">
        <v>1</v>
      </c>
      <c r="H124" s="712">
        <v>1</v>
      </c>
      <c r="I124" s="713">
        <v>4</v>
      </c>
      <c r="J124" s="725" t="s">
        <v>859</v>
      </c>
      <c r="K124" s="704" t="s">
        <v>645</v>
      </c>
      <c r="L124" s="368"/>
    </row>
    <row r="125" spans="1:12" ht="23.25" x14ac:dyDescent="0.25">
      <c r="A125" s="944"/>
      <c r="B125" s="929"/>
      <c r="C125" s="938"/>
      <c r="D125" s="939"/>
      <c r="E125" s="939"/>
      <c r="F125" s="939"/>
      <c r="G125" s="939"/>
      <c r="H125" s="939"/>
      <c r="I125" s="939"/>
      <c r="J125" s="939"/>
      <c r="K125" s="940"/>
      <c r="L125" s="368"/>
    </row>
    <row r="126" spans="1:12" ht="62.25" customHeight="1" x14ac:dyDescent="0.35">
      <c r="A126" s="377"/>
      <c r="B126" s="929"/>
      <c r="C126" s="959" t="s">
        <v>947</v>
      </c>
      <c r="D126" s="706" t="s">
        <v>948</v>
      </c>
      <c r="E126" s="709">
        <v>1</v>
      </c>
      <c r="F126" s="709">
        <v>1</v>
      </c>
      <c r="G126" s="709">
        <v>1</v>
      </c>
      <c r="H126" s="709">
        <v>1</v>
      </c>
      <c r="I126" s="710">
        <v>1</v>
      </c>
      <c r="J126" s="725" t="s">
        <v>859</v>
      </c>
      <c r="K126" s="704" t="s">
        <v>951</v>
      </c>
      <c r="L126" s="362"/>
    </row>
    <row r="127" spans="1:12" ht="64.5" customHeight="1" x14ac:dyDescent="0.25">
      <c r="A127" s="947" t="s">
        <v>644</v>
      </c>
      <c r="B127" s="929"/>
      <c r="C127" s="959"/>
      <c r="D127" s="706" t="s">
        <v>949</v>
      </c>
      <c r="E127" s="709">
        <v>1</v>
      </c>
      <c r="F127" s="709">
        <v>2</v>
      </c>
      <c r="G127" s="710">
        <v>2</v>
      </c>
      <c r="H127" s="709">
        <v>2</v>
      </c>
      <c r="I127" s="710">
        <v>7</v>
      </c>
      <c r="J127" s="725" t="s">
        <v>859</v>
      </c>
      <c r="K127" s="704" t="s">
        <v>651</v>
      </c>
      <c r="L127" s="369"/>
    </row>
    <row r="128" spans="1:12" ht="72" customHeight="1" x14ac:dyDescent="0.25">
      <c r="A128" s="948"/>
      <c r="B128" s="929"/>
      <c r="C128" s="959"/>
      <c r="D128" s="706" t="s">
        <v>950</v>
      </c>
      <c r="E128" s="709">
        <v>0</v>
      </c>
      <c r="F128" s="709">
        <v>1</v>
      </c>
      <c r="G128" s="710">
        <v>1</v>
      </c>
      <c r="H128" s="709">
        <v>1</v>
      </c>
      <c r="I128" s="710">
        <v>3</v>
      </c>
      <c r="J128" s="725" t="s">
        <v>859</v>
      </c>
      <c r="K128" s="704" t="s">
        <v>651</v>
      </c>
      <c r="L128" s="368"/>
    </row>
    <row r="129" spans="1:26" ht="26.25" customHeight="1" x14ac:dyDescent="0.35">
      <c r="A129" s="948"/>
      <c r="B129" s="989"/>
      <c r="C129" s="989"/>
      <c r="D129" s="989"/>
      <c r="E129" s="989"/>
      <c r="F129" s="989"/>
      <c r="G129" s="989"/>
      <c r="H129" s="989"/>
      <c r="I129" s="989"/>
      <c r="J129" s="989"/>
      <c r="K129" s="989"/>
      <c r="L129" s="362"/>
    </row>
    <row r="130" spans="1:26" ht="74.25" customHeight="1" x14ac:dyDescent="0.25">
      <c r="A130" s="948"/>
      <c r="B130" s="929" t="s">
        <v>1077</v>
      </c>
      <c r="C130" s="959" t="s">
        <v>952</v>
      </c>
      <c r="D130" s="707" t="s">
        <v>953</v>
      </c>
      <c r="E130" s="709">
        <v>3</v>
      </c>
      <c r="F130" s="709">
        <v>4</v>
      </c>
      <c r="G130" s="709">
        <v>4</v>
      </c>
      <c r="H130" s="709">
        <v>3</v>
      </c>
      <c r="I130" s="710">
        <v>14</v>
      </c>
      <c r="J130" s="725" t="s">
        <v>859</v>
      </c>
      <c r="K130" s="705" t="s">
        <v>958</v>
      </c>
      <c r="L130" s="370"/>
    </row>
    <row r="131" spans="1:26" ht="75" customHeight="1" x14ac:dyDescent="0.25">
      <c r="A131" s="948"/>
      <c r="B131" s="929"/>
      <c r="C131" s="959"/>
      <c r="D131" s="707" t="s">
        <v>954</v>
      </c>
      <c r="E131" s="709">
        <v>0</v>
      </c>
      <c r="F131" s="709">
        <v>1</v>
      </c>
      <c r="G131" s="709">
        <v>1</v>
      </c>
      <c r="H131" s="709">
        <v>1</v>
      </c>
      <c r="I131" s="710">
        <v>3</v>
      </c>
      <c r="J131" s="725" t="s">
        <v>859</v>
      </c>
      <c r="K131" s="706" t="s">
        <v>959</v>
      </c>
      <c r="L131" s="370"/>
    </row>
    <row r="132" spans="1:26" ht="105" customHeight="1" x14ac:dyDescent="0.25">
      <c r="A132" s="949"/>
      <c r="B132" s="929"/>
      <c r="C132" s="959"/>
      <c r="D132" s="707" t="s">
        <v>955</v>
      </c>
      <c r="E132" s="709">
        <v>1</v>
      </c>
      <c r="F132" s="709">
        <v>3</v>
      </c>
      <c r="G132" s="709">
        <v>2</v>
      </c>
      <c r="H132" s="709">
        <v>2</v>
      </c>
      <c r="I132" s="710">
        <v>8</v>
      </c>
      <c r="J132" s="725" t="s">
        <v>859</v>
      </c>
      <c r="K132" s="705" t="s">
        <v>960</v>
      </c>
      <c r="L132" s="370"/>
    </row>
    <row r="133" spans="1:26" ht="111" customHeight="1" x14ac:dyDescent="0.35">
      <c r="A133" s="980" t="s">
        <v>644</v>
      </c>
      <c r="B133" s="929"/>
      <c r="C133" s="959"/>
      <c r="D133" s="704" t="s">
        <v>956</v>
      </c>
      <c r="E133" s="709">
        <v>20</v>
      </c>
      <c r="F133" s="709">
        <v>70</v>
      </c>
      <c r="G133" s="709">
        <v>100</v>
      </c>
      <c r="H133" s="709">
        <v>0</v>
      </c>
      <c r="I133" s="710">
        <v>100</v>
      </c>
      <c r="J133" s="711" t="s">
        <v>793</v>
      </c>
      <c r="K133" s="705" t="s">
        <v>961</v>
      </c>
      <c r="L133" s="362"/>
    </row>
    <row r="134" spans="1:26" s="280" customFormat="1" ht="62.25" customHeight="1" x14ac:dyDescent="0.25">
      <c r="A134" s="981"/>
      <c r="B134" s="929"/>
      <c r="C134" s="959"/>
      <c r="D134" s="687" t="s">
        <v>957</v>
      </c>
      <c r="E134" s="709">
        <v>1</v>
      </c>
      <c r="F134" s="709">
        <v>1</v>
      </c>
      <c r="G134" s="709">
        <v>1</v>
      </c>
      <c r="H134" s="709">
        <v>1</v>
      </c>
      <c r="I134" s="710">
        <v>4</v>
      </c>
      <c r="J134" s="725" t="s">
        <v>859</v>
      </c>
      <c r="K134" s="705" t="s">
        <v>962</v>
      </c>
      <c r="L134" s="371"/>
      <c r="M134" s="389"/>
      <c r="N134" s="389"/>
      <c r="O134" s="389"/>
      <c r="P134" s="389"/>
      <c r="Q134" s="389"/>
      <c r="R134" s="389"/>
      <c r="S134" s="389"/>
      <c r="T134" s="389"/>
      <c r="U134" s="389"/>
      <c r="V134" s="389"/>
      <c r="W134" s="389"/>
      <c r="X134" s="389"/>
      <c r="Y134" s="389"/>
      <c r="Z134" s="389"/>
    </row>
    <row r="135" spans="1:26" s="280" customFormat="1" ht="21.75" customHeight="1" x14ac:dyDescent="0.25">
      <c r="A135" s="981"/>
      <c r="B135" s="929"/>
      <c r="C135" s="938"/>
      <c r="D135" s="939"/>
      <c r="E135" s="939"/>
      <c r="F135" s="939"/>
      <c r="G135" s="939"/>
      <c r="H135" s="939"/>
      <c r="I135" s="939"/>
      <c r="J135" s="939"/>
      <c r="K135" s="940"/>
      <c r="L135" s="371"/>
      <c r="M135" s="389"/>
      <c r="N135" s="389"/>
      <c r="O135" s="389"/>
      <c r="P135" s="389"/>
      <c r="Q135" s="389"/>
      <c r="R135" s="389"/>
      <c r="S135" s="389"/>
      <c r="T135" s="389"/>
      <c r="U135" s="389"/>
      <c r="V135" s="389"/>
      <c r="W135" s="389"/>
      <c r="X135" s="389"/>
      <c r="Y135" s="389"/>
      <c r="Z135" s="389"/>
    </row>
    <row r="136" spans="1:26" s="280" customFormat="1" ht="48" customHeight="1" x14ac:dyDescent="0.25">
      <c r="A136" s="981"/>
      <c r="B136" s="929"/>
      <c r="C136" s="930" t="s">
        <v>963</v>
      </c>
      <c r="D136" s="950" t="s">
        <v>964</v>
      </c>
      <c r="E136" s="709">
        <v>1</v>
      </c>
      <c r="F136" s="709">
        <v>2</v>
      </c>
      <c r="G136" s="709">
        <v>1</v>
      </c>
      <c r="H136" s="709">
        <v>1</v>
      </c>
      <c r="I136" s="710">
        <v>5</v>
      </c>
      <c r="J136" s="725" t="s">
        <v>859</v>
      </c>
      <c r="K136" s="705" t="s">
        <v>654</v>
      </c>
      <c r="L136" s="371"/>
      <c r="M136" s="389"/>
      <c r="N136" s="389"/>
      <c r="O136" s="389"/>
      <c r="P136" s="389"/>
      <c r="Q136" s="389"/>
      <c r="R136" s="389"/>
      <c r="S136" s="389"/>
      <c r="T136" s="389"/>
      <c r="U136" s="389"/>
      <c r="V136" s="389"/>
      <c r="W136" s="389"/>
      <c r="X136" s="389"/>
      <c r="Y136" s="389"/>
      <c r="Z136" s="389"/>
    </row>
    <row r="137" spans="1:26" s="280" customFormat="1" ht="87.75" customHeight="1" x14ac:dyDescent="0.25">
      <c r="A137" s="981"/>
      <c r="B137" s="929"/>
      <c r="C137" s="930"/>
      <c r="D137" s="950"/>
      <c r="E137" s="709">
        <v>10</v>
      </c>
      <c r="F137" s="709">
        <v>50</v>
      </c>
      <c r="G137" s="709">
        <v>100</v>
      </c>
      <c r="H137" s="709">
        <v>0</v>
      </c>
      <c r="I137" s="710">
        <v>100</v>
      </c>
      <c r="J137" s="711" t="s">
        <v>793</v>
      </c>
      <c r="K137" s="705" t="s">
        <v>967</v>
      </c>
      <c r="L137" s="371"/>
      <c r="M137" s="389"/>
      <c r="N137" s="389"/>
      <c r="O137" s="389"/>
      <c r="P137" s="389"/>
      <c r="Q137" s="389"/>
      <c r="R137" s="389"/>
      <c r="S137" s="389"/>
      <c r="T137" s="389"/>
      <c r="U137" s="389"/>
      <c r="V137" s="389"/>
      <c r="W137" s="389"/>
      <c r="X137" s="389"/>
      <c r="Y137" s="389"/>
      <c r="Z137" s="389"/>
    </row>
    <row r="138" spans="1:26" s="280" customFormat="1" ht="39.75" customHeight="1" x14ac:dyDescent="0.25">
      <c r="A138" s="981"/>
      <c r="B138" s="929"/>
      <c r="C138" s="930"/>
      <c r="D138" s="950"/>
      <c r="E138" s="709">
        <v>5</v>
      </c>
      <c r="F138" s="709">
        <v>5</v>
      </c>
      <c r="G138" s="709">
        <v>5</v>
      </c>
      <c r="H138" s="709">
        <v>5</v>
      </c>
      <c r="I138" s="710">
        <v>20</v>
      </c>
      <c r="J138" s="725" t="s">
        <v>859</v>
      </c>
      <c r="K138" s="705" t="s">
        <v>656</v>
      </c>
      <c r="L138" s="371"/>
      <c r="M138" s="389"/>
      <c r="N138" s="389"/>
      <c r="O138" s="389"/>
      <c r="P138" s="389"/>
      <c r="Q138" s="389"/>
      <c r="R138" s="389"/>
      <c r="S138" s="389"/>
      <c r="T138" s="389"/>
      <c r="U138" s="389"/>
      <c r="V138" s="389"/>
      <c r="W138" s="389"/>
      <c r="X138" s="389"/>
      <c r="Y138" s="389"/>
      <c r="Z138" s="389"/>
    </row>
    <row r="139" spans="1:26" s="280" customFormat="1" ht="58.5" customHeight="1" x14ac:dyDescent="0.25">
      <c r="A139" s="981"/>
      <c r="B139" s="929"/>
      <c r="C139" s="930"/>
      <c r="D139" s="950"/>
      <c r="E139" s="709">
        <v>10</v>
      </c>
      <c r="F139" s="709">
        <v>25</v>
      </c>
      <c r="G139" s="709">
        <v>0</v>
      </c>
      <c r="H139" s="709">
        <v>0</v>
      </c>
      <c r="I139" s="710">
        <v>35</v>
      </c>
      <c r="J139" s="725" t="s">
        <v>859</v>
      </c>
      <c r="K139" s="705" t="s">
        <v>968</v>
      </c>
      <c r="L139" s="371"/>
      <c r="M139" s="389"/>
      <c r="N139" s="389"/>
      <c r="O139" s="389"/>
      <c r="P139" s="389"/>
      <c r="Q139" s="389"/>
      <c r="R139" s="389"/>
      <c r="S139" s="389"/>
      <c r="T139" s="389"/>
      <c r="U139" s="389"/>
      <c r="V139" s="389"/>
      <c r="W139" s="389"/>
      <c r="X139" s="389"/>
      <c r="Y139" s="389"/>
      <c r="Z139" s="389"/>
    </row>
    <row r="140" spans="1:26" s="280" customFormat="1" ht="71.25" customHeight="1" x14ac:dyDescent="0.25">
      <c r="A140" s="981"/>
      <c r="B140" s="929"/>
      <c r="C140" s="930"/>
      <c r="D140" s="704" t="s">
        <v>965</v>
      </c>
      <c r="E140" s="709">
        <v>10</v>
      </c>
      <c r="F140" s="709">
        <v>15</v>
      </c>
      <c r="G140" s="709">
        <v>15</v>
      </c>
      <c r="H140" s="709">
        <v>20</v>
      </c>
      <c r="I140" s="710">
        <v>60</v>
      </c>
      <c r="J140" s="725" t="s">
        <v>859</v>
      </c>
      <c r="K140" s="705" t="s">
        <v>655</v>
      </c>
      <c r="L140" s="371"/>
      <c r="M140" s="389"/>
      <c r="N140" s="389"/>
      <c r="O140" s="389"/>
      <c r="P140" s="389"/>
      <c r="Q140" s="389"/>
      <c r="R140" s="389"/>
      <c r="S140" s="389"/>
      <c r="T140" s="389"/>
      <c r="U140" s="389"/>
      <c r="V140" s="389"/>
      <c r="W140" s="389"/>
      <c r="X140" s="389"/>
      <c r="Y140" s="389"/>
      <c r="Z140" s="389"/>
    </row>
    <row r="141" spans="1:26" s="280" customFormat="1" ht="72.75" customHeight="1" x14ac:dyDescent="0.25">
      <c r="A141" s="981"/>
      <c r="B141" s="929"/>
      <c r="C141" s="930"/>
      <c r="D141" s="704" t="s">
        <v>966</v>
      </c>
      <c r="E141" s="709">
        <v>100</v>
      </c>
      <c r="F141" s="709">
        <v>100</v>
      </c>
      <c r="G141" s="709">
        <v>100</v>
      </c>
      <c r="H141" s="709">
        <v>100</v>
      </c>
      <c r="I141" s="710">
        <v>100</v>
      </c>
      <c r="J141" s="711" t="s">
        <v>793</v>
      </c>
      <c r="K141" s="707" t="s">
        <v>969</v>
      </c>
      <c r="L141" s="371"/>
      <c r="M141" s="389"/>
      <c r="N141" s="389"/>
      <c r="O141" s="389"/>
      <c r="P141" s="389"/>
      <c r="Q141" s="389"/>
      <c r="R141" s="389"/>
      <c r="S141" s="389"/>
      <c r="T141" s="389"/>
      <c r="U141" s="389"/>
      <c r="V141" s="389"/>
      <c r="W141" s="389"/>
      <c r="X141" s="389"/>
      <c r="Y141" s="389"/>
      <c r="Z141" s="389"/>
    </row>
    <row r="142" spans="1:26" s="280" customFormat="1" ht="23.25" x14ac:dyDescent="0.35">
      <c r="A142" s="981"/>
      <c r="B142" s="929"/>
      <c r="C142" s="938"/>
      <c r="D142" s="939"/>
      <c r="E142" s="939"/>
      <c r="F142" s="939"/>
      <c r="G142" s="939"/>
      <c r="H142" s="939"/>
      <c r="I142" s="939"/>
      <c r="J142" s="939"/>
      <c r="K142" s="940"/>
      <c r="L142" s="362"/>
      <c r="M142" s="389"/>
      <c r="N142" s="389"/>
      <c r="O142" s="389"/>
      <c r="P142" s="389"/>
      <c r="Q142" s="389"/>
      <c r="R142" s="389"/>
      <c r="S142" s="389"/>
      <c r="T142" s="389"/>
      <c r="U142" s="389"/>
      <c r="V142" s="389"/>
      <c r="W142" s="389"/>
      <c r="X142" s="389"/>
      <c r="Y142" s="389"/>
      <c r="Z142" s="389"/>
    </row>
    <row r="143" spans="1:26" s="280" customFormat="1" ht="85.5" customHeight="1" x14ac:dyDescent="0.25">
      <c r="A143" s="981"/>
      <c r="B143" s="929"/>
      <c r="C143" s="930" t="s">
        <v>970</v>
      </c>
      <c r="D143" s="706" t="s">
        <v>971</v>
      </c>
      <c r="E143" s="709">
        <v>0</v>
      </c>
      <c r="F143" s="709">
        <v>2</v>
      </c>
      <c r="G143" s="709">
        <v>0</v>
      </c>
      <c r="H143" s="709">
        <v>1</v>
      </c>
      <c r="I143" s="710">
        <v>3</v>
      </c>
      <c r="J143" s="711" t="s">
        <v>793</v>
      </c>
      <c r="K143" s="706" t="s">
        <v>974</v>
      </c>
      <c r="L143" s="371"/>
      <c r="M143" s="389"/>
      <c r="N143" s="389"/>
      <c r="O143" s="389"/>
      <c r="P143" s="389"/>
      <c r="Q143" s="389"/>
      <c r="R143" s="389"/>
      <c r="S143" s="389"/>
      <c r="T143" s="389"/>
      <c r="U143" s="389"/>
      <c r="V143" s="389"/>
      <c r="W143" s="389"/>
      <c r="X143" s="389"/>
      <c r="Y143" s="389"/>
      <c r="Z143" s="389"/>
    </row>
    <row r="144" spans="1:26" s="280" customFormat="1" ht="77.25" customHeight="1" x14ac:dyDescent="0.25">
      <c r="A144" s="981"/>
      <c r="B144" s="929"/>
      <c r="C144" s="930"/>
      <c r="D144" s="706" t="s">
        <v>972</v>
      </c>
      <c r="E144" s="709">
        <v>0</v>
      </c>
      <c r="F144" s="709">
        <v>1</v>
      </c>
      <c r="G144" s="709">
        <v>0</v>
      </c>
      <c r="H144" s="709">
        <v>0</v>
      </c>
      <c r="I144" s="710">
        <v>1</v>
      </c>
      <c r="J144" s="725" t="s">
        <v>859</v>
      </c>
      <c r="K144" s="706" t="s">
        <v>975</v>
      </c>
      <c r="L144" s="371"/>
      <c r="M144" s="389"/>
      <c r="N144" s="389"/>
      <c r="O144" s="389"/>
      <c r="P144" s="389"/>
      <c r="Q144" s="389"/>
      <c r="R144" s="389"/>
      <c r="S144" s="389"/>
      <c r="T144" s="389"/>
      <c r="U144" s="389"/>
      <c r="V144" s="389"/>
      <c r="W144" s="389"/>
      <c r="X144" s="389"/>
      <c r="Y144" s="389"/>
      <c r="Z144" s="389"/>
    </row>
    <row r="145" spans="1:26" s="280" customFormat="1" ht="63" customHeight="1" x14ac:dyDescent="0.25">
      <c r="A145" s="981"/>
      <c r="B145" s="929"/>
      <c r="C145" s="930"/>
      <c r="D145" s="707" t="s">
        <v>973</v>
      </c>
      <c r="E145" s="709">
        <v>10</v>
      </c>
      <c r="F145" s="709">
        <v>50</v>
      </c>
      <c r="G145" s="709">
        <v>100</v>
      </c>
      <c r="H145" s="709">
        <v>0</v>
      </c>
      <c r="I145" s="710">
        <v>100</v>
      </c>
      <c r="J145" s="711" t="s">
        <v>793</v>
      </c>
      <c r="K145" s="707" t="s">
        <v>976</v>
      </c>
      <c r="L145" s="366"/>
      <c r="M145" s="389"/>
      <c r="N145" s="389"/>
      <c r="O145" s="389"/>
      <c r="P145" s="389"/>
      <c r="Q145" s="389"/>
      <c r="R145" s="389"/>
      <c r="S145" s="389"/>
      <c r="T145" s="389"/>
      <c r="U145" s="389"/>
      <c r="V145" s="389"/>
      <c r="W145" s="389"/>
      <c r="X145" s="389"/>
      <c r="Y145" s="389"/>
      <c r="Z145" s="389"/>
    </row>
    <row r="146" spans="1:26" s="280" customFormat="1" ht="23.25" x14ac:dyDescent="0.25">
      <c r="A146" s="981"/>
      <c r="B146" s="951"/>
      <c r="C146" s="951"/>
      <c r="D146" s="951"/>
      <c r="E146" s="951"/>
      <c r="F146" s="951"/>
      <c r="G146" s="951"/>
      <c r="H146" s="951"/>
      <c r="I146" s="951"/>
      <c r="J146" s="951"/>
      <c r="K146" s="951"/>
      <c r="L146" s="371"/>
      <c r="M146" s="389"/>
      <c r="N146" s="389"/>
      <c r="O146" s="389"/>
      <c r="P146" s="389"/>
      <c r="Q146" s="389"/>
      <c r="R146" s="389"/>
      <c r="S146" s="389"/>
      <c r="T146" s="389"/>
      <c r="U146" s="389"/>
      <c r="V146" s="389"/>
      <c r="W146" s="389"/>
      <c r="X146" s="389"/>
      <c r="Y146" s="389"/>
      <c r="Z146" s="389"/>
    </row>
    <row r="147" spans="1:26" ht="115.5" customHeight="1" x14ac:dyDescent="0.25">
      <c r="A147" s="981"/>
      <c r="B147" s="992" t="s">
        <v>977</v>
      </c>
      <c r="C147" s="931" t="s">
        <v>978</v>
      </c>
      <c r="D147" s="707" t="s">
        <v>1143</v>
      </c>
      <c r="E147" s="718">
        <v>0</v>
      </c>
      <c r="F147" s="718">
        <v>2</v>
      </c>
      <c r="G147" s="718">
        <v>1</v>
      </c>
      <c r="H147" s="718">
        <v>0</v>
      </c>
      <c r="I147" s="722">
        <v>3</v>
      </c>
      <c r="J147" s="725" t="s">
        <v>859</v>
      </c>
      <c r="K147" s="705" t="s">
        <v>1144</v>
      </c>
      <c r="L147" s="370"/>
    </row>
    <row r="148" spans="1:26" ht="92.25" customHeight="1" x14ac:dyDescent="0.25">
      <c r="A148" s="981"/>
      <c r="B148" s="992"/>
      <c r="C148" s="931"/>
      <c r="D148" s="707" t="s">
        <v>979</v>
      </c>
      <c r="E148" s="718">
        <v>10</v>
      </c>
      <c r="F148" s="718">
        <v>20</v>
      </c>
      <c r="G148" s="718">
        <v>30</v>
      </c>
      <c r="H148" s="718">
        <v>35</v>
      </c>
      <c r="I148" s="722">
        <v>35</v>
      </c>
      <c r="J148" s="711" t="s">
        <v>793</v>
      </c>
      <c r="K148" s="705" t="s">
        <v>986</v>
      </c>
      <c r="L148" s="370"/>
    </row>
    <row r="149" spans="1:26" ht="69" customHeight="1" x14ac:dyDescent="0.25">
      <c r="A149" s="981"/>
      <c r="B149" s="992"/>
      <c r="C149" s="931"/>
      <c r="D149" s="707" t="s">
        <v>980</v>
      </c>
      <c r="E149" s="718">
        <v>0</v>
      </c>
      <c r="F149" s="718">
        <v>1</v>
      </c>
      <c r="G149" s="718">
        <v>1</v>
      </c>
      <c r="H149" s="718">
        <v>0</v>
      </c>
      <c r="I149" s="722">
        <v>2</v>
      </c>
      <c r="J149" s="711" t="s">
        <v>1083</v>
      </c>
      <c r="K149" s="705" t="s">
        <v>987</v>
      </c>
      <c r="L149" s="370"/>
    </row>
    <row r="150" spans="1:26" ht="69.75" customHeight="1" x14ac:dyDescent="0.25">
      <c r="A150" s="981"/>
      <c r="B150" s="992"/>
      <c r="C150" s="931"/>
      <c r="D150" s="707" t="s">
        <v>981</v>
      </c>
      <c r="E150" s="718">
        <v>0</v>
      </c>
      <c r="F150" s="718">
        <v>2</v>
      </c>
      <c r="G150" s="718">
        <v>0</v>
      </c>
      <c r="H150" s="718">
        <v>0</v>
      </c>
      <c r="I150" s="722">
        <v>2</v>
      </c>
      <c r="J150" s="711" t="s">
        <v>1083</v>
      </c>
      <c r="K150" s="706" t="s">
        <v>988</v>
      </c>
      <c r="L150" s="366"/>
    </row>
    <row r="151" spans="1:26" ht="70.5" customHeight="1" x14ac:dyDescent="0.25">
      <c r="A151" s="981"/>
      <c r="B151" s="992"/>
      <c r="C151" s="931"/>
      <c r="D151" s="707" t="s">
        <v>982</v>
      </c>
      <c r="E151" s="718">
        <v>0</v>
      </c>
      <c r="F151" s="718">
        <v>1</v>
      </c>
      <c r="G151" s="718">
        <v>1</v>
      </c>
      <c r="H151" s="718">
        <v>1</v>
      </c>
      <c r="I151" s="722">
        <v>3</v>
      </c>
      <c r="J151" s="725" t="s">
        <v>859</v>
      </c>
      <c r="K151" s="705" t="s">
        <v>989</v>
      </c>
      <c r="L151" s="366"/>
    </row>
    <row r="152" spans="1:26" ht="125.25" customHeight="1" x14ac:dyDescent="0.35">
      <c r="A152" s="394"/>
      <c r="B152" s="992"/>
      <c r="C152" s="931"/>
      <c r="D152" s="707" t="s">
        <v>983</v>
      </c>
      <c r="E152" s="718">
        <v>0</v>
      </c>
      <c r="F152" s="718">
        <v>1</v>
      </c>
      <c r="G152" s="718">
        <v>1</v>
      </c>
      <c r="H152" s="718">
        <v>1</v>
      </c>
      <c r="I152" s="722">
        <v>3</v>
      </c>
      <c r="J152" s="725" t="s">
        <v>859</v>
      </c>
      <c r="K152" s="705" t="s">
        <v>990</v>
      </c>
      <c r="L152" s="362"/>
    </row>
    <row r="153" spans="1:26" ht="87" customHeight="1" x14ac:dyDescent="0.25">
      <c r="A153" s="980" t="s">
        <v>657</v>
      </c>
      <c r="B153" s="992"/>
      <c r="C153" s="931"/>
      <c r="D153" s="707" t="s">
        <v>984</v>
      </c>
      <c r="E153" s="718">
        <v>0</v>
      </c>
      <c r="F153" s="718">
        <v>1</v>
      </c>
      <c r="G153" s="718">
        <v>0</v>
      </c>
      <c r="H153" s="718">
        <v>0</v>
      </c>
      <c r="I153" s="722">
        <v>1</v>
      </c>
      <c r="J153" s="725" t="s">
        <v>859</v>
      </c>
      <c r="K153" s="705" t="s">
        <v>991</v>
      </c>
      <c r="L153" s="366"/>
    </row>
    <row r="154" spans="1:26" ht="23.25" x14ac:dyDescent="0.25">
      <c r="A154" s="981"/>
      <c r="B154" s="992"/>
      <c r="C154" s="941"/>
      <c r="D154" s="942"/>
      <c r="E154" s="942"/>
      <c r="F154" s="942"/>
      <c r="G154" s="942"/>
      <c r="H154" s="942"/>
      <c r="I154" s="942"/>
      <c r="J154" s="942"/>
      <c r="K154" s="943"/>
      <c r="L154" s="366"/>
    </row>
    <row r="155" spans="1:26" ht="96.75" customHeight="1" x14ac:dyDescent="0.25">
      <c r="A155" s="981"/>
      <c r="B155" s="992"/>
      <c r="C155" s="931" t="s">
        <v>992</v>
      </c>
      <c r="D155" s="707" t="s">
        <v>993</v>
      </c>
      <c r="E155" s="718">
        <v>1</v>
      </c>
      <c r="F155" s="718">
        <v>3</v>
      </c>
      <c r="G155" s="718">
        <v>0</v>
      </c>
      <c r="H155" s="718">
        <v>0</v>
      </c>
      <c r="I155" s="722">
        <v>3</v>
      </c>
      <c r="J155" s="725" t="s">
        <v>859</v>
      </c>
      <c r="K155" s="707" t="s">
        <v>985</v>
      </c>
      <c r="L155" s="366"/>
    </row>
    <row r="156" spans="1:26" ht="101.25" customHeight="1" x14ac:dyDescent="0.25">
      <c r="A156" s="981"/>
      <c r="B156" s="992"/>
      <c r="C156" s="931"/>
      <c r="D156" s="707" t="s">
        <v>994</v>
      </c>
      <c r="E156" s="718">
        <v>1</v>
      </c>
      <c r="F156" s="718">
        <v>1</v>
      </c>
      <c r="G156" s="718">
        <v>1</v>
      </c>
      <c r="H156" s="718">
        <v>1</v>
      </c>
      <c r="I156" s="722">
        <v>3</v>
      </c>
      <c r="J156" s="725" t="s">
        <v>859</v>
      </c>
      <c r="K156" s="707" t="s">
        <v>1087</v>
      </c>
      <c r="L156" s="366"/>
    </row>
    <row r="157" spans="1:26" ht="125.25" customHeight="1" x14ac:dyDescent="0.25">
      <c r="A157" s="981"/>
      <c r="B157" s="992"/>
      <c r="C157" s="931"/>
      <c r="D157" s="707" t="s">
        <v>995</v>
      </c>
      <c r="E157" s="718">
        <v>0</v>
      </c>
      <c r="F157" s="718">
        <v>1</v>
      </c>
      <c r="G157" s="718">
        <v>1</v>
      </c>
      <c r="H157" s="718">
        <v>1</v>
      </c>
      <c r="I157" s="722">
        <v>3</v>
      </c>
      <c r="J157" s="725" t="s">
        <v>859</v>
      </c>
      <c r="K157" s="704" t="s">
        <v>1138</v>
      </c>
      <c r="L157" s="366"/>
    </row>
    <row r="158" spans="1:26" ht="23.25" x14ac:dyDescent="0.25">
      <c r="A158" s="982"/>
      <c r="B158" s="993"/>
      <c r="C158" s="994"/>
      <c r="D158" s="994"/>
      <c r="E158" s="994"/>
      <c r="F158" s="994"/>
      <c r="G158" s="994"/>
      <c r="H158" s="994"/>
      <c r="I158" s="994"/>
      <c r="J158" s="994"/>
      <c r="K158" s="995"/>
      <c r="L158" s="366"/>
    </row>
    <row r="159" spans="1:26" ht="69.75" customHeight="1" x14ac:dyDescent="0.35">
      <c r="A159" s="395"/>
      <c r="B159" s="929" t="s">
        <v>996</v>
      </c>
      <c r="C159" s="930" t="s">
        <v>997</v>
      </c>
      <c r="D159" s="955" t="s">
        <v>998</v>
      </c>
      <c r="E159" s="718">
        <v>1</v>
      </c>
      <c r="F159" s="718">
        <v>1</v>
      </c>
      <c r="G159" s="718">
        <v>1</v>
      </c>
      <c r="H159" s="718">
        <v>1</v>
      </c>
      <c r="I159" s="722">
        <v>4</v>
      </c>
      <c r="J159" s="725" t="s">
        <v>859</v>
      </c>
      <c r="K159" s="705" t="s">
        <v>1005</v>
      </c>
      <c r="L159" s="362"/>
    </row>
    <row r="160" spans="1:26" ht="64.5" customHeight="1" x14ac:dyDescent="0.25">
      <c r="A160" s="947" t="s">
        <v>644</v>
      </c>
      <c r="B160" s="929"/>
      <c r="C160" s="930"/>
      <c r="D160" s="955"/>
      <c r="E160" s="718">
        <v>0</v>
      </c>
      <c r="F160" s="718">
        <v>2</v>
      </c>
      <c r="G160" s="718">
        <v>1</v>
      </c>
      <c r="H160" s="718">
        <v>1</v>
      </c>
      <c r="I160" s="722">
        <v>4</v>
      </c>
      <c r="J160" s="725" t="s">
        <v>859</v>
      </c>
      <c r="K160" s="705" t="s">
        <v>1006</v>
      </c>
      <c r="L160" s="366"/>
    </row>
    <row r="161" spans="1:26" ht="82.5" customHeight="1" x14ac:dyDescent="0.25">
      <c r="A161" s="948"/>
      <c r="B161" s="929"/>
      <c r="C161" s="930"/>
      <c r="D161" s="707" t="s">
        <v>999</v>
      </c>
      <c r="E161" s="718">
        <v>20</v>
      </c>
      <c r="F161" s="718">
        <v>80</v>
      </c>
      <c r="G161" s="718">
        <v>100</v>
      </c>
      <c r="H161" s="718">
        <v>0</v>
      </c>
      <c r="I161" s="722">
        <v>100</v>
      </c>
      <c r="J161" s="711" t="s">
        <v>793</v>
      </c>
      <c r="K161" s="705" t="s">
        <v>1007</v>
      </c>
      <c r="L161" s="366"/>
    </row>
    <row r="162" spans="1:26" ht="69.75" x14ac:dyDescent="0.25">
      <c r="A162" s="948"/>
      <c r="B162" s="929"/>
      <c r="C162" s="930"/>
      <c r="D162" s="707" t="s">
        <v>1000</v>
      </c>
      <c r="E162" s="718">
        <v>20</v>
      </c>
      <c r="F162" s="718">
        <v>50</v>
      </c>
      <c r="G162" s="718">
        <v>100</v>
      </c>
      <c r="H162" s="718">
        <v>0</v>
      </c>
      <c r="I162" s="722">
        <v>100</v>
      </c>
      <c r="J162" s="711" t="s">
        <v>793</v>
      </c>
      <c r="K162" s="706" t="s">
        <v>1008</v>
      </c>
      <c r="L162" s="366"/>
    </row>
    <row r="163" spans="1:26" ht="109.5" customHeight="1" x14ac:dyDescent="0.35">
      <c r="A163" s="948"/>
      <c r="B163" s="929"/>
      <c r="C163" s="930"/>
      <c r="D163" s="707" t="s">
        <v>1001</v>
      </c>
      <c r="E163" s="718">
        <v>100</v>
      </c>
      <c r="F163" s="718">
        <v>100</v>
      </c>
      <c r="G163" s="718">
        <v>100</v>
      </c>
      <c r="H163" s="718">
        <v>100</v>
      </c>
      <c r="I163" s="722">
        <v>100</v>
      </c>
      <c r="J163" s="711" t="s">
        <v>793</v>
      </c>
      <c r="K163" s="705" t="s">
        <v>1009</v>
      </c>
      <c r="L163" s="362"/>
    </row>
    <row r="164" spans="1:26" s="280" customFormat="1" ht="78" customHeight="1" x14ac:dyDescent="0.25">
      <c r="A164" s="948"/>
      <c r="B164" s="929"/>
      <c r="C164" s="930"/>
      <c r="D164" s="956" t="s">
        <v>1002</v>
      </c>
      <c r="E164" s="718">
        <v>60</v>
      </c>
      <c r="F164" s="718">
        <v>75</v>
      </c>
      <c r="G164" s="718">
        <v>85</v>
      </c>
      <c r="H164" s="718">
        <v>95</v>
      </c>
      <c r="I164" s="722">
        <v>95</v>
      </c>
      <c r="J164" s="711" t="s">
        <v>793</v>
      </c>
      <c r="K164" s="723" t="s">
        <v>1010</v>
      </c>
      <c r="L164" s="366"/>
      <c r="M164" s="389"/>
      <c r="N164" s="389"/>
      <c r="O164" s="389"/>
      <c r="P164" s="389"/>
      <c r="Q164" s="389"/>
      <c r="R164" s="389"/>
      <c r="S164" s="389"/>
      <c r="T164" s="389"/>
      <c r="U164" s="389"/>
      <c r="V164" s="389"/>
      <c r="W164" s="389"/>
      <c r="X164" s="389"/>
      <c r="Y164" s="389"/>
      <c r="Z164" s="389"/>
    </row>
    <row r="165" spans="1:26" s="280" customFormat="1" ht="77.25" customHeight="1" x14ac:dyDescent="0.25">
      <c r="A165" s="948"/>
      <c r="B165" s="929"/>
      <c r="C165" s="930"/>
      <c r="D165" s="956"/>
      <c r="E165" s="718">
        <v>100</v>
      </c>
      <c r="F165" s="718">
        <v>100</v>
      </c>
      <c r="G165" s="718">
        <v>100</v>
      </c>
      <c r="H165" s="718">
        <v>100</v>
      </c>
      <c r="I165" s="722">
        <v>100</v>
      </c>
      <c r="J165" s="711" t="s">
        <v>793</v>
      </c>
      <c r="K165" s="723" t="s">
        <v>1011</v>
      </c>
      <c r="L165" s="366"/>
      <c r="M165" s="389"/>
      <c r="N165" s="389"/>
      <c r="O165" s="389"/>
      <c r="P165" s="389"/>
      <c r="Q165" s="389"/>
      <c r="R165" s="389"/>
      <c r="S165" s="389"/>
      <c r="T165" s="389"/>
      <c r="U165" s="389"/>
      <c r="V165" s="389"/>
      <c r="W165" s="389"/>
      <c r="X165" s="389"/>
      <c r="Y165" s="389"/>
      <c r="Z165" s="389"/>
    </row>
    <row r="166" spans="1:26" s="280" customFormat="1" ht="39.75" customHeight="1" x14ac:dyDescent="0.25">
      <c r="A166" s="948"/>
      <c r="B166" s="929"/>
      <c r="C166" s="930"/>
      <c r="D166" s="956" t="s">
        <v>1003</v>
      </c>
      <c r="E166" s="718">
        <v>0.3</v>
      </c>
      <c r="F166" s="718">
        <v>0.7</v>
      </c>
      <c r="G166" s="718">
        <v>0</v>
      </c>
      <c r="H166" s="718">
        <v>0</v>
      </c>
      <c r="I166" s="722">
        <v>1</v>
      </c>
      <c r="J166" s="725" t="s">
        <v>859</v>
      </c>
      <c r="K166" s="723" t="s">
        <v>1012</v>
      </c>
      <c r="L166" s="366"/>
      <c r="M166" s="389"/>
      <c r="N166" s="389"/>
      <c r="O166" s="389"/>
      <c r="P166" s="389"/>
      <c r="Q166" s="389"/>
      <c r="R166" s="389"/>
      <c r="S166" s="389"/>
      <c r="T166" s="389"/>
      <c r="U166" s="389"/>
      <c r="V166" s="389"/>
      <c r="W166" s="389"/>
      <c r="X166" s="389"/>
      <c r="Y166" s="389"/>
      <c r="Z166" s="389"/>
    </row>
    <row r="167" spans="1:26" s="280" customFormat="1" ht="38.25" customHeight="1" x14ac:dyDescent="0.25">
      <c r="A167" s="948"/>
      <c r="B167" s="929"/>
      <c r="C167" s="930"/>
      <c r="D167" s="956"/>
      <c r="E167" s="718">
        <v>0</v>
      </c>
      <c r="F167" s="718">
        <v>1</v>
      </c>
      <c r="G167" s="718">
        <v>0</v>
      </c>
      <c r="H167" s="718">
        <v>0</v>
      </c>
      <c r="I167" s="722">
        <v>1</v>
      </c>
      <c r="J167" s="725" t="s">
        <v>859</v>
      </c>
      <c r="K167" s="723" t="s">
        <v>1013</v>
      </c>
      <c r="L167" s="366"/>
      <c r="M167" s="389"/>
      <c r="N167" s="389"/>
      <c r="O167" s="389"/>
      <c r="P167" s="389"/>
      <c r="Q167" s="389"/>
      <c r="R167" s="389"/>
      <c r="S167" s="389"/>
      <c r="T167" s="389"/>
      <c r="U167" s="389"/>
      <c r="V167" s="389"/>
      <c r="W167" s="389"/>
      <c r="X167" s="389"/>
      <c r="Y167" s="389"/>
      <c r="Z167" s="389"/>
    </row>
    <row r="168" spans="1:26" s="280" customFormat="1" ht="43.5" customHeight="1" x14ac:dyDescent="0.25">
      <c r="A168" s="948"/>
      <c r="B168" s="929"/>
      <c r="C168" s="930"/>
      <c r="D168" s="956"/>
      <c r="E168" s="718">
        <v>0</v>
      </c>
      <c r="F168" s="718">
        <v>0</v>
      </c>
      <c r="G168" s="718">
        <v>1</v>
      </c>
      <c r="H168" s="718">
        <v>0</v>
      </c>
      <c r="I168" s="722">
        <v>1</v>
      </c>
      <c r="J168" s="725" t="s">
        <v>859</v>
      </c>
      <c r="K168" s="723" t="s">
        <v>1014</v>
      </c>
      <c r="L168" s="366"/>
      <c r="M168" s="389"/>
      <c r="N168" s="389"/>
      <c r="O168" s="389"/>
      <c r="P168" s="389"/>
      <c r="Q168" s="389"/>
      <c r="R168" s="389"/>
      <c r="S168" s="389"/>
      <c r="T168" s="389"/>
      <c r="U168" s="389"/>
      <c r="V168" s="389"/>
      <c r="W168" s="389"/>
      <c r="X168" s="389"/>
      <c r="Y168" s="389"/>
      <c r="Z168" s="389"/>
    </row>
    <row r="169" spans="1:26" s="280" customFormat="1" ht="59.25" customHeight="1" x14ac:dyDescent="0.25">
      <c r="A169" s="948"/>
      <c r="B169" s="929"/>
      <c r="C169" s="930"/>
      <c r="D169" s="956"/>
      <c r="E169" s="718">
        <v>0</v>
      </c>
      <c r="F169" s="718">
        <v>0</v>
      </c>
      <c r="G169" s="718">
        <v>0</v>
      </c>
      <c r="H169" s="718">
        <v>1</v>
      </c>
      <c r="I169" s="722">
        <v>1</v>
      </c>
      <c r="J169" s="725" t="s">
        <v>859</v>
      </c>
      <c r="K169" s="723" t="s">
        <v>1015</v>
      </c>
      <c r="L169" s="366"/>
      <c r="M169" s="389"/>
      <c r="N169" s="389"/>
      <c r="O169" s="389"/>
      <c r="P169" s="389"/>
      <c r="Q169" s="389"/>
      <c r="R169" s="389"/>
      <c r="S169" s="389"/>
      <c r="T169" s="389"/>
      <c r="U169" s="389"/>
      <c r="V169" s="389"/>
      <c r="W169" s="389"/>
      <c r="X169" s="389"/>
      <c r="Y169" s="389"/>
      <c r="Z169" s="389"/>
    </row>
    <row r="170" spans="1:26" s="280" customFormat="1" ht="59.25" customHeight="1" x14ac:dyDescent="0.25">
      <c r="A170" s="948"/>
      <c r="B170" s="929"/>
      <c r="C170" s="930"/>
      <c r="D170" s="996" t="s">
        <v>1004</v>
      </c>
      <c r="E170" s="819">
        <v>10</v>
      </c>
      <c r="F170" s="819">
        <v>50</v>
      </c>
      <c r="G170" s="819">
        <v>20</v>
      </c>
      <c r="H170" s="819">
        <v>20</v>
      </c>
      <c r="I170" s="820">
        <v>100</v>
      </c>
      <c r="J170" s="821" t="s">
        <v>1137</v>
      </c>
      <c r="K170" s="723" t="s">
        <v>1139</v>
      </c>
      <c r="L170" s="366"/>
      <c r="M170" s="389"/>
      <c r="N170" s="389"/>
      <c r="O170" s="389"/>
      <c r="P170" s="389"/>
      <c r="Q170" s="389"/>
      <c r="R170" s="389"/>
      <c r="S170" s="389"/>
      <c r="T170" s="389"/>
      <c r="U170" s="389"/>
      <c r="V170" s="389"/>
      <c r="W170" s="389"/>
      <c r="X170" s="389"/>
      <c r="Y170" s="389"/>
      <c r="Z170" s="389"/>
    </row>
    <row r="171" spans="1:26" s="280" customFormat="1" ht="46.5" x14ac:dyDescent="0.25">
      <c r="A171" s="948"/>
      <c r="B171" s="929"/>
      <c r="C171" s="930"/>
      <c r="D171" s="997"/>
      <c r="E171" s="718">
        <v>0</v>
      </c>
      <c r="F171" s="718">
        <v>10</v>
      </c>
      <c r="G171" s="718">
        <v>60</v>
      </c>
      <c r="H171" s="718">
        <v>100</v>
      </c>
      <c r="I171" s="722">
        <v>100</v>
      </c>
      <c r="J171" s="711" t="s">
        <v>793</v>
      </c>
      <c r="K171" s="846" t="s">
        <v>1016</v>
      </c>
      <c r="L171" s="366"/>
      <c r="M171" s="389"/>
      <c r="N171" s="389"/>
      <c r="O171" s="389"/>
      <c r="P171" s="389"/>
      <c r="Q171" s="389"/>
      <c r="R171" s="389"/>
      <c r="S171" s="389"/>
      <c r="T171" s="389"/>
      <c r="U171" s="389"/>
      <c r="V171" s="389"/>
      <c r="W171" s="389"/>
      <c r="X171" s="389"/>
      <c r="Y171" s="389"/>
      <c r="Z171" s="389"/>
    </row>
    <row r="172" spans="1:26" s="280" customFormat="1" ht="23.25" x14ac:dyDescent="0.25">
      <c r="A172" s="948"/>
      <c r="B172" s="929"/>
      <c r="C172" s="954"/>
      <c r="D172" s="954"/>
      <c r="E172" s="954"/>
      <c r="F172" s="954"/>
      <c r="G172" s="954"/>
      <c r="H172" s="954"/>
      <c r="I172" s="954"/>
      <c r="J172" s="954"/>
      <c r="K172" s="954"/>
      <c r="L172" s="366"/>
      <c r="M172" s="389"/>
      <c r="N172" s="389"/>
      <c r="O172" s="389"/>
      <c r="P172" s="389"/>
      <c r="Q172" s="389"/>
      <c r="R172" s="389"/>
      <c r="S172" s="389"/>
      <c r="T172" s="389"/>
      <c r="U172" s="389"/>
      <c r="V172" s="389"/>
      <c r="W172" s="389"/>
      <c r="X172" s="389"/>
      <c r="Y172" s="389"/>
      <c r="Z172" s="389"/>
    </row>
    <row r="173" spans="1:26" s="280" customFormat="1" ht="75.75" customHeight="1" x14ac:dyDescent="0.25">
      <c r="A173" s="948"/>
      <c r="B173" s="929"/>
      <c r="C173" s="931" t="s">
        <v>1017</v>
      </c>
      <c r="D173" s="955" t="s">
        <v>1088</v>
      </c>
      <c r="E173" s="718">
        <v>30</v>
      </c>
      <c r="F173" s="718">
        <v>100</v>
      </c>
      <c r="G173" s="718">
        <v>0</v>
      </c>
      <c r="H173" s="718">
        <v>0</v>
      </c>
      <c r="I173" s="722">
        <v>100</v>
      </c>
      <c r="J173" s="711" t="s">
        <v>793</v>
      </c>
      <c r="K173" s="705" t="s">
        <v>1024</v>
      </c>
      <c r="L173" s="366"/>
      <c r="M173" s="389"/>
      <c r="N173" s="389"/>
      <c r="O173" s="389"/>
      <c r="P173" s="389"/>
      <c r="Q173" s="389"/>
      <c r="R173" s="389"/>
      <c r="S173" s="389"/>
      <c r="T173" s="389"/>
      <c r="U173" s="389"/>
      <c r="V173" s="389"/>
      <c r="W173" s="389"/>
      <c r="X173" s="389"/>
      <c r="Y173" s="389"/>
      <c r="Z173" s="389"/>
    </row>
    <row r="174" spans="1:26" ht="82.5" customHeight="1" x14ac:dyDescent="0.25">
      <c r="A174" s="949"/>
      <c r="B174" s="929"/>
      <c r="C174" s="931"/>
      <c r="D174" s="955"/>
      <c r="E174" s="718">
        <v>1</v>
      </c>
      <c r="F174" s="718">
        <v>1</v>
      </c>
      <c r="G174" s="718">
        <v>1</v>
      </c>
      <c r="H174" s="718">
        <v>1</v>
      </c>
      <c r="I174" s="722">
        <v>1</v>
      </c>
      <c r="J174" s="725" t="s">
        <v>859</v>
      </c>
      <c r="K174" s="705" t="s">
        <v>1025</v>
      </c>
      <c r="L174" s="366"/>
    </row>
    <row r="175" spans="1:26" ht="35.25" customHeight="1" x14ac:dyDescent="0.35">
      <c r="A175" s="377"/>
      <c r="B175" s="929"/>
      <c r="C175" s="931"/>
      <c r="D175" s="955" t="s">
        <v>1018</v>
      </c>
      <c r="E175" s="990">
        <v>10</v>
      </c>
      <c r="F175" s="990">
        <v>60</v>
      </c>
      <c r="G175" s="990">
        <v>100</v>
      </c>
      <c r="H175" s="990">
        <v>0</v>
      </c>
      <c r="I175" s="991">
        <v>100</v>
      </c>
      <c r="J175" s="958" t="s">
        <v>793</v>
      </c>
      <c r="K175" s="957" t="s">
        <v>1026</v>
      </c>
      <c r="L175" s="362"/>
    </row>
    <row r="176" spans="1:26" s="280" customFormat="1" ht="46.5" customHeight="1" x14ac:dyDescent="0.25">
      <c r="A176" s="947" t="s">
        <v>660</v>
      </c>
      <c r="B176" s="929"/>
      <c r="C176" s="931"/>
      <c r="D176" s="955"/>
      <c r="E176" s="990"/>
      <c r="F176" s="990"/>
      <c r="G176" s="990"/>
      <c r="H176" s="990"/>
      <c r="I176" s="991"/>
      <c r="J176" s="958"/>
      <c r="K176" s="957"/>
      <c r="L176" s="366"/>
      <c r="M176" s="389"/>
      <c r="N176" s="389"/>
      <c r="O176" s="389"/>
      <c r="P176" s="389"/>
      <c r="Q176" s="389"/>
      <c r="R176" s="389"/>
      <c r="S176" s="389"/>
      <c r="T176" s="389"/>
      <c r="U176" s="389"/>
      <c r="V176" s="389"/>
      <c r="W176" s="389"/>
      <c r="X176" s="389"/>
      <c r="Y176" s="389"/>
      <c r="Z176" s="389"/>
    </row>
    <row r="177" spans="1:26" s="280" customFormat="1" ht="70.5" customHeight="1" x14ac:dyDescent="0.25">
      <c r="A177" s="948"/>
      <c r="B177" s="929"/>
      <c r="C177" s="931"/>
      <c r="D177" s="704" t="s">
        <v>1019</v>
      </c>
      <c r="E177" s="718">
        <v>1</v>
      </c>
      <c r="F177" s="718">
        <v>1</v>
      </c>
      <c r="G177" s="718">
        <v>1</v>
      </c>
      <c r="H177" s="718">
        <v>1</v>
      </c>
      <c r="I177" s="722">
        <v>1</v>
      </c>
      <c r="J177" s="725" t="s">
        <v>859</v>
      </c>
      <c r="K177" s="704" t="s">
        <v>1027</v>
      </c>
      <c r="L177" s="366"/>
      <c r="M177" s="389"/>
      <c r="N177" s="389"/>
      <c r="O177" s="389"/>
      <c r="P177" s="389"/>
      <c r="Q177" s="389"/>
      <c r="R177" s="389"/>
      <c r="S177" s="389"/>
      <c r="T177" s="389"/>
      <c r="U177" s="389"/>
      <c r="V177" s="389"/>
      <c r="W177" s="389"/>
      <c r="X177" s="389"/>
      <c r="Y177" s="389"/>
      <c r="Z177" s="389"/>
    </row>
    <row r="178" spans="1:26" s="280" customFormat="1" ht="43.5" customHeight="1" x14ac:dyDescent="0.25">
      <c r="A178" s="948"/>
      <c r="B178" s="929"/>
      <c r="C178" s="931"/>
      <c r="D178" s="955" t="s">
        <v>1020</v>
      </c>
      <c r="E178" s="990">
        <v>100</v>
      </c>
      <c r="F178" s="990">
        <v>100</v>
      </c>
      <c r="G178" s="990">
        <v>100</v>
      </c>
      <c r="H178" s="990">
        <v>100</v>
      </c>
      <c r="I178" s="991">
        <v>100</v>
      </c>
      <c r="J178" s="958"/>
      <c r="K178" s="955" t="s">
        <v>1028</v>
      </c>
      <c r="L178" s="366"/>
      <c r="M178" s="389"/>
      <c r="N178" s="389"/>
      <c r="O178" s="389"/>
      <c r="P178" s="389"/>
      <c r="Q178" s="389"/>
      <c r="R178" s="389"/>
      <c r="S178" s="389"/>
      <c r="T178" s="389"/>
      <c r="U178" s="389"/>
      <c r="V178" s="389"/>
      <c r="W178" s="389"/>
      <c r="X178" s="389"/>
      <c r="Y178" s="389"/>
      <c r="Z178" s="389"/>
    </row>
    <row r="179" spans="1:26" s="280" customFormat="1" ht="36" customHeight="1" x14ac:dyDescent="0.35">
      <c r="A179" s="948"/>
      <c r="B179" s="929"/>
      <c r="C179" s="931"/>
      <c r="D179" s="955"/>
      <c r="E179" s="990"/>
      <c r="F179" s="990"/>
      <c r="G179" s="990"/>
      <c r="H179" s="990"/>
      <c r="I179" s="991"/>
      <c r="J179" s="958"/>
      <c r="K179" s="955"/>
      <c r="L179" s="362"/>
      <c r="M179" s="389"/>
      <c r="N179" s="389"/>
      <c r="O179" s="389"/>
      <c r="P179" s="389"/>
      <c r="Q179" s="389"/>
      <c r="R179" s="389"/>
      <c r="S179" s="389"/>
      <c r="T179" s="389"/>
      <c r="U179" s="389"/>
      <c r="V179" s="389"/>
      <c r="W179" s="389"/>
      <c r="X179" s="389"/>
      <c r="Y179" s="389"/>
      <c r="Z179" s="389"/>
    </row>
    <row r="180" spans="1:26" s="280" customFormat="1" ht="46.5" x14ac:dyDescent="0.25">
      <c r="A180" s="948"/>
      <c r="B180" s="929"/>
      <c r="C180" s="931"/>
      <c r="D180" s="956" t="s">
        <v>1021</v>
      </c>
      <c r="E180" s="718">
        <v>1</v>
      </c>
      <c r="F180" s="718">
        <v>1</v>
      </c>
      <c r="G180" s="718">
        <v>1</v>
      </c>
      <c r="H180" s="718">
        <v>0</v>
      </c>
      <c r="I180" s="722">
        <v>3</v>
      </c>
      <c r="J180" s="725" t="s">
        <v>859</v>
      </c>
      <c r="K180" s="707" t="s">
        <v>1029</v>
      </c>
      <c r="L180" s="366"/>
      <c r="M180" s="389"/>
      <c r="N180" s="389"/>
      <c r="O180" s="389"/>
      <c r="P180" s="389"/>
      <c r="Q180" s="389"/>
      <c r="R180" s="389"/>
      <c r="S180" s="389"/>
      <c r="T180" s="389"/>
      <c r="U180" s="389"/>
      <c r="V180" s="389"/>
      <c r="W180" s="389"/>
      <c r="X180" s="389"/>
      <c r="Y180" s="389"/>
      <c r="Z180" s="389"/>
    </row>
    <row r="181" spans="1:26" s="280" customFormat="1" ht="46.5" x14ac:dyDescent="0.25">
      <c r="A181" s="948"/>
      <c r="B181" s="929"/>
      <c r="C181" s="931"/>
      <c r="D181" s="956"/>
      <c r="E181" s="718">
        <v>2</v>
      </c>
      <c r="F181" s="718">
        <v>1</v>
      </c>
      <c r="G181" s="718">
        <v>1</v>
      </c>
      <c r="H181" s="718">
        <v>0</v>
      </c>
      <c r="I181" s="722">
        <v>4</v>
      </c>
      <c r="J181" s="725" t="s">
        <v>859</v>
      </c>
      <c r="K181" s="707" t="s">
        <v>1030</v>
      </c>
      <c r="L181" s="366"/>
      <c r="M181" s="389"/>
      <c r="N181" s="389"/>
      <c r="O181" s="389"/>
      <c r="P181" s="389"/>
      <c r="Q181" s="389"/>
      <c r="R181" s="389"/>
      <c r="S181" s="389"/>
      <c r="T181" s="389"/>
      <c r="U181" s="389"/>
      <c r="V181" s="389"/>
      <c r="W181" s="389"/>
      <c r="X181" s="389"/>
      <c r="Y181" s="389"/>
      <c r="Z181" s="389"/>
    </row>
    <row r="182" spans="1:26" s="280" customFormat="1" ht="23.25" x14ac:dyDescent="0.25">
      <c r="A182" s="948"/>
      <c r="B182" s="929"/>
      <c r="C182" s="931"/>
      <c r="D182" s="956"/>
      <c r="E182" s="718">
        <v>100</v>
      </c>
      <c r="F182" s="718">
        <v>100</v>
      </c>
      <c r="G182" s="718">
        <v>100</v>
      </c>
      <c r="H182" s="718">
        <v>100</v>
      </c>
      <c r="I182" s="722">
        <v>100</v>
      </c>
      <c r="J182" s="711" t="s">
        <v>793</v>
      </c>
      <c r="K182" s="707" t="s">
        <v>1031</v>
      </c>
      <c r="L182" s="366"/>
      <c r="M182" s="389"/>
      <c r="N182" s="389"/>
      <c r="O182" s="389"/>
      <c r="P182" s="389"/>
      <c r="Q182" s="389"/>
      <c r="R182" s="389"/>
      <c r="S182" s="389"/>
      <c r="T182" s="389"/>
      <c r="U182" s="389"/>
      <c r="V182" s="389"/>
      <c r="W182" s="389"/>
      <c r="X182" s="389"/>
      <c r="Y182" s="389"/>
      <c r="Z182" s="389"/>
    </row>
    <row r="183" spans="1:26" ht="77.25" customHeight="1" x14ac:dyDescent="0.35">
      <c r="A183" s="948"/>
      <c r="B183" s="929"/>
      <c r="C183" s="931"/>
      <c r="D183" s="686" t="s">
        <v>1022</v>
      </c>
      <c r="E183" s="718">
        <v>20</v>
      </c>
      <c r="F183" s="718">
        <v>80</v>
      </c>
      <c r="G183" s="718">
        <v>100</v>
      </c>
      <c r="H183" s="718">
        <v>0</v>
      </c>
      <c r="I183" s="722">
        <v>100</v>
      </c>
      <c r="J183" s="711" t="s">
        <v>793</v>
      </c>
      <c r="K183" s="707" t="s">
        <v>1032</v>
      </c>
      <c r="L183" s="362"/>
    </row>
    <row r="184" spans="1:26" s="280" customFormat="1" ht="52.5" customHeight="1" x14ac:dyDescent="0.25">
      <c r="A184" s="948"/>
      <c r="B184" s="929"/>
      <c r="C184" s="931"/>
      <c r="D184" s="704" t="s">
        <v>1023</v>
      </c>
      <c r="E184" s="718">
        <v>10</v>
      </c>
      <c r="F184" s="718">
        <v>20</v>
      </c>
      <c r="G184" s="718">
        <v>50</v>
      </c>
      <c r="H184" s="718">
        <v>80</v>
      </c>
      <c r="I184" s="722">
        <v>80</v>
      </c>
      <c r="J184" s="711" t="s">
        <v>793</v>
      </c>
      <c r="K184" s="707" t="s">
        <v>1033</v>
      </c>
      <c r="L184" s="366"/>
      <c r="M184" s="389"/>
      <c r="N184" s="389"/>
      <c r="O184" s="389"/>
      <c r="P184" s="389"/>
      <c r="Q184" s="389"/>
      <c r="R184" s="389"/>
      <c r="S184" s="389"/>
      <c r="T184" s="389"/>
      <c r="U184" s="389"/>
      <c r="V184" s="389"/>
      <c r="W184" s="389"/>
      <c r="X184" s="389"/>
      <c r="Y184" s="389"/>
      <c r="Z184" s="389"/>
    </row>
    <row r="185" spans="1:26" s="280" customFormat="1" ht="23.25" x14ac:dyDescent="0.25">
      <c r="A185" s="948"/>
      <c r="B185" s="929"/>
      <c r="C185" s="1003"/>
      <c r="D185" s="1003"/>
      <c r="E185" s="1003"/>
      <c r="F185" s="1003"/>
      <c r="G185" s="1003"/>
      <c r="H185" s="1003"/>
      <c r="I185" s="1003"/>
      <c r="J185" s="1003"/>
      <c r="K185" s="1003"/>
      <c r="L185" s="366"/>
      <c r="M185" s="389"/>
      <c r="N185" s="389"/>
      <c r="O185" s="389"/>
      <c r="P185" s="389"/>
      <c r="Q185" s="389"/>
      <c r="R185" s="389"/>
      <c r="S185" s="389"/>
      <c r="T185" s="389"/>
      <c r="U185" s="389"/>
      <c r="V185" s="389"/>
      <c r="W185" s="389"/>
      <c r="X185" s="389"/>
      <c r="Y185" s="389"/>
      <c r="Z185" s="389"/>
    </row>
    <row r="186" spans="1:26" ht="76.5" customHeight="1" x14ac:dyDescent="0.25">
      <c r="A186" s="948"/>
      <c r="B186" s="929"/>
      <c r="C186" s="960" t="s">
        <v>1034</v>
      </c>
      <c r="D186" s="706" t="s">
        <v>1035</v>
      </c>
      <c r="E186" s="718">
        <v>1</v>
      </c>
      <c r="F186" s="718">
        <v>1</v>
      </c>
      <c r="G186" s="718">
        <v>1</v>
      </c>
      <c r="H186" s="718">
        <v>1</v>
      </c>
      <c r="I186" s="722">
        <v>1</v>
      </c>
      <c r="J186" s="725" t="s">
        <v>859</v>
      </c>
      <c r="K186" s="705" t="s">
        <v>1042</v>
      </c>
      <c r="L186" s="366"/>
    </row>
    <row r="187" spans="1:26" ht="46.5" x14ac:dyDescent="0.35">
      <c r="A187" s="948"/>
      <c r="B187" s="929"/>
      <c r="C187" s="960"/>
      <c r="D187" s="706" t="s">
        <v>1036</v>
      </c>
      <c r="E187" s="718">
        <v>50</v>
      </c>
      <c r="F187" s="718">
        <v>100</v>
      </c>
      <c r="G187" s="718">
        <v>100</v>
      </c>
      <c r="H187" s="718">
        <v>100</v>
      </c>
      <c r="I187" s="722">
        <v>100</v>
      </c>
      <c r="J187" s="711" t="s">
        <v>793</v>
      </c>
      <c r="K187" s="705" t="s">
        <v>652</v>
      </c>
      <c r="L187" s="362"/>
    </row>
    <row r="188" spans="1:26" ht="52.5" customHeight="1" x14ac:dyDescent="0.25">
      <c r="A188" s="948"/>
      <c r="B188" s="929"/>
      <c r="C188" s="960"/>
      <c r="D188" s="706" t="s">
        <v>1037</v>
      </c>
      <c r="E188" s="718">
        <v>50</v>
      </c>
      <c r="F188" s="718">
        <v>100</v>
      </c>
      <c r="G188" s="718">
        <v>100</v>
      </c>
      <c r="H188" s="718">
        <v>100</v>
      </c>
      <c r="I188" s="722">
        <v>100</v>
      </c>
      <c r="J188" s="711" t="s">
        <v>793</v>
      </c>
      <c r="K188" s="705" t="s">
        <v>653</v>
      </c>
      <c r="L188" s="366"/>
    </row>
    <row r="189" spans="1:26" ht="52.5" customHeight="1" x14ac:dyDescent="0.25">
      <c r="A189" s="948"/>
      <c r="B189" s="929"/>
      <c r="C189" s="960"/>
      <c r="D189" s="706" t="s">
        <v>1038</v>
      </c>
      <c r="E189" s="718">
        <v>100</v>
      </c>
      <c r="F189" s="718">
        <v>100</v>
      </c>
      <c r="G189" s="718">
        <v>100</v>
      </c>
      <c r="H189" s="718">
        <v>100</v>
      </c>
      <c r="I189" s="722">
        <v>100</v>
      </c>
      <c r="J189" s="711" t="s">
        <v>793</v>
      </c>
      <c r="K189" s="705" t="s">
        <v>1043</v>
      </c>
      <c r="L189" s="366"/>
    </row>
    <row r="190" spans="1:26" ht="105" customHeight="1" x14ac:dyDescent="0.25">
      <c r="A190" s="948"/>
      <c r="B190" s="929"/>
      <c r="C190" s="960"/>
      <c r="D190" s="731" t="s">
        <v>1039</v>
      </c>
      <c r="E190" s="691">
        <v>1</v>
      </c>
      <c r="F190" s="691">
        <v>0</v>
      </c>
      <c r="G190" s="691">
        <v>1</v>
      </c>
      <c r="H190" s="691">
        <v>0</v>
      </c>
      <c r="I190" s="688">
        <v>4</v>
      </c>
      <c r="J190" s="725" t="s">
        <v>859</v>
      </c>
      <c r="K190" s="708" t="s">
        <v>1044</v>
      </c>
      <c r="L190" s="366"/>
    </row>
    <row r="191" spans="1:26" ht="67.5" customHeight="1" x14ac:dyDescent="0.25">
      <c r="A191" s="952"/>
      <c r="B191" s="929"/>
      <c r="C191" s="960"/>
      <c r="D191" s="731" t="s">
        <v>1040</v>
      </c>
      <c r="E191" s="691">
        <v>1</v>
      </c>
      <c r="F191" s="691">
        <v>1</v>
      </c>
      <c r="G191" s="691">
        <v>1</v>
      </c>
      <c r="H191" s="691">
        <v>1</v>
      </c>
      <c r="I191" s="688">
        <v>1</v>
      </c>
      <c r="J191" s="725" t="s">
        <v>859</v>
      </c>
      <c r="K191" s="708" t="s">
        <v>1045</v>
      </c>
      <c r="L191" s="366"/>
    </row>
    <row r="192" spans="1:26" ht="47.25" customHeight="1" x14ac:dyDescent="0.25">
      <c r="A192" s="952"/>
      <c r="B192" s="929"/>
      <c r="C192" s="960"/>
      <c r="D192" s="731" t="s">
        <v>1041</v>
      </c>
      <c r="E192" s="691">
        <v>0</v>
      </c>
      <c r="F192" s="691">
        <v>1</v>
      </c>
      <c r="G192" s="691">
        <v>0</v>
      </c>
      <c r="H192" s="691">
        <v>0</v>
      </c>
      <c r="I192" s="688">
        <v>1</v>
      </c>
      <c r="J192" s="725" t="s">
        <v>859</v>
      </c>
      <c r="K192" s="708" t="s">
        <v>1046</v>
      </c>
      <c r="L192" s="366"/>
    </row>
    <row r="193" spans="1:12" ht="24.75" customHeight="1" x14ac:dyDescent="0.25">
      <c r="A193" s="952"/>
      <c r="B193" s="989"/>
      <c r="C193" s="989"/>
      <c r="D193" s="989"/>
      <c r="E193" s="989"/>
      <c r="F193" s="989"/>
      <c r="G193" s="989"/>
      <c r="H193" s="989"/>
      <c r="I193" s="989"/>
      <c r="J193" s="989"/>
      <c r="K193" s="989"/>
      <c r="L193" s="366"/>
    </row>
    <row r="194" spans="1:12" ht="42" customHeight="1" x14ac:dyDescent="0.25">
      <c r="A194" s="952"/>
      <c r="B194" s="929" t="s">
        <v>1047</v>
      </c>
      <c r="C194" s="960" t="s">
        <v>1048</v>
      </c>
      <c r="D194" s="955" t="s">
        <v>1049</v>
      </c>
      <c r="E194" s="718">
        <v>0</v>
      </c>
      <c r="F194" s="718">
        <v>40</v>
      </c>
      <c r="G194" s="718">
        <v>0</v>
      </c>
      <c r="H194" s="718">
        <v>0</v>
      </c>
      <c r="I194" s="722">
        <v>40</v>
      </c>
      <c r="J194" s="725" t="s">
        <v>859</v>
      </c>
      <c r="K194" s="705" t="s">
        <v>1053</v>
      </c>
      <c r="L194" s="372"/>
    </row>
    <row r="195" spans="1:12" ht="46.5" x14ac:dyDescent="0.25">
      <c r="A195" s="952"/>
      <c r="B195" s="929"/>
      <c r="C195" s="960"/>
      <c r="D195" s="955"/>
      <c r="E195" s="718">
        <v>0</v>
      </c>
      <c r="F195" s="718">
        <v>1</v>
      </c>
      <c r="G195" s="718">
        <v>1</v>
      </c>
      <c r="H195" s="718">
        <v>1</v>
      </c>
      <c r="I195" s="722">
        <v>1</v>
      </c>
      <c r="J195" s="725" t="s">
        <v>859</v>
      </c>
      <c r="K195" s="705" t="s">
        <v>1054</v>
      </c>
      <c r="L195" s="366"/>
    </row>
    <row r="196" spans="1:12" ht="46.5" x14ac:dyDescent="0.25">
      <c r="A196" s="952"/>
      <c r="B196" s="929"/>
      <c r="C196" s="960"/>
      <c r="D196" s="957" t="s">
        <v>1050</v>
      </c>
      <c r="E196" s="718">
        <v>2</v>
      </c>
      <c r="F196" s="718">
        <v>2</v>
      </c>
      <c r="G196" s="718">
        <v>2</v>
      </c>
      <c r="H196" s="718">
        <v>2</v>
      </c>
      <c r="I196" s="722">
        <v>8</v>
      </c>
      <c r="J196" s="725" t="s">
        <v>859</v>
      </c>
      <c r="K196" s="686" t="s">
        <v>1055</v>
      </c>
      <c r="L196" s="366"/>
    </row>
    <row r="197" spans="1:12" ht="69.75" x14ac:dyDescent="0.25">
      <c r="A197" s="952"/>
      <c r="B197" s="929"/>
      <c r="C197" s="960"/>
      <c r="D197" s="957"/>
      <c r="E197" s="718">
        <v>0</v>
      </c>
      <c r="F197" s="718">
        <v>0</v>
      </c>
      <c r="G197" s="718">
        <v>1</v>
      </c>
      <c r="H197" s="718">
        <v>1</v>
      </c>
      <c r="I197" s="722">
        <v>1</v>
      </c>
      <c r="J197" s="725" t="s">
        <v>859</v>
      </c>
      <c r="K197" s="707" t="s">
        <v>1056</v>
      </c>
      <c r="L197" s="366"/>
    </row>
    <row r="198" spans="1:12" ht="46.5" x14ac:dyDescent="0.25">
      <c r="A198" s="952"/>
      <c r="B198" s="929"/>
      <c r="C198" s="960"/>
      <c r="D198" s="707" t="s">
        <v>1051</v>
      </c>
      <c r="E198" s="718">
        <v>1</v>
      </c>
      <c r="F198" s="718">
        <v>1</v>
      </c>
      <c r="G198" s="718">
        <v>1</v>
      </c>
      <c r="H198" s="718">
        <v>1</v>
      </c>
      <c r="I198" s="722">
        <v>1</v>
      </c>
      <c r="J198" s="725" t="s">
        <v>859</v>
      </c>
      <c r="K198" s="704" t="s">
        <v>1057</v>
      </c>
      <c r="L198" s="366"/>
    </row>
    <row r="199" spans="1:12" ht="84.75" customHeight="1" x14ac:dyDescent="0.25">
      <c r="A199" s="952"/>
      <c r="B199" s="929"/>
      <c r="C199" s="960"/>
      <c r="D199" s="707" t="s">
        <v>1052</v>
      </c>
      <c r="E199" s="718">
        <v>1</v>
      </c>
      <c r="F199" s="718">
        <v>1</v>
      </c>
      <c r="G199" s="718">
        <v>1</v>
      </c>
      <c r="H199" s="718">
        <v>1</v>
      </c>
      <c r="I199" s="722">
        <v>1</v>
      </c>
      <c r="J199" s="725" t="s">
        <v>859</v>
      </c>
      <c r="K199" s="704" t="s">
        <v>1058</v>
      </c>
      <c r="L199" s="366"/>
    </row>
    <row r="200" spans="1:12" ht="30" customHeight="1" x14ac:dyDescent="0.25">
      <c r="A200" s="952"/>
      <c r="B200" s="929"/>
      <c r="C200" s="1004"/>
      <c r="D200" s="1004"/>
      <c r="E200" s="1004"/>
      <c r="F200" s="1004"/>
      <c r="G200" s="1004"/>
      <c r="H200" s="1004"/>
      <c r="I200" s="1004"/>
      <c r="J200" s="1004"/>
      <c r="K200" s="1004"/>
      <c r="L200" s="366"/>
    </row>
    <row r="201" spans="1:12" ht="63" customHeight="1" x14ac:dyDescent="0.25">
      <c r="A201" s="952"/>
      <c r="B201" s="929"/>
      <c r="C201" s="930" t="s">
        <v>1059</v>
      </c>
      <c r="D201" s="706" t="s">
        <v>1060</v>
      </c>
      <c r="E201" s="718">
        <v>1</v>
      </c>
      <c r="F201" s="718">
        <v>2</v>
      </c>
      <c r="G201" s="718">
        <v>2</v>
      </c>
      <c r="H201" s="718">
        <v>2</v>
      </c>
      <c r="I201" s="722">
        <v>7</v>
      </c>
      <c r="J201" s="725" t="s">
        <v>859</v>
      </c>
      <c r="K201" s="705" t="s">
        <v>1064</v>
      </c>
      <c r="L201" s="366"/>
    </row>
    <row r="202" spans="1:12" ht="57.75" customHeight="1" x14ac:dyDescent="0.25">
      <c r="A202" s="952"/>
      <c r="B202" s="929"/>
      <c r="C202" s="930"/>
      <c r="D202" s="707" t="s">
        <v>1061</v>
      </c>
      <c r="E202" s="718">
        <v>100</v>
      </c>
      <c r="F202" s="718">
        <v>100</v>
      </c>
      <c r="G202" s="718">
        <v>100</v>
      </c>
      <c r="H202" s="718">
        <v>100</v>
      </c>
      <c r="I202" s="722">
        <v>100</v>
      </c>
      <c r="J202" s="711" t="s">
        <v>793</v>
      </c>
      <c r="K202" s="705" t="s">
        <v>1065</v>
      </c>
      <c r="L202" s="366"/>
    </row>
    <row r="203" spans="1:12" ht="57.75" customHeight="1" x14ac:dyDescent="0.25">
      <c r="A203" s="952"/>
      <c r="B203" s="929"/>
      <c r="C203" s="930"/>
      <c r="D203" s="707" t="s">
        <v>1062</v>
      </c>
      <c r="E203" s="718">
        <v>1</v>
      </c>
      <c r="F203" s="718">
        <v>1</v>
      </c>
      <c r="G203" s="718">
        <v>1</v>
      </c>
      <c r="H203" s="718">
        <v>1</v>
      </c>
      <c r="I203" s="722">
        <v>1</v>
      </c>
      <c r="J203" s="725" t="s">
        <v>859</v>
      </c>
      <c r="K203" s="705" t="s">
        <v>1066</v>
      </c>
      <c r="L203" s="366"/>
    </row>
    <row r="204" spans="1:12" ht="59.25" customHeight="1" x14ac:dyDescent="0.25">
      <c r="A204" s="952"/>
      <c r="B204" s="929"/>
      <c r="C204" s="930"/>
      <c r="D204" s="707" t="s">
        <v>1063</v>
      </c>
      <c r="E204" s="718">
        <v>1</v>
      </c>
      <c r="F204" s="718">
        <v>1</v>
      </c>
      <c r="G204" s="718">
        <v>1</v>
      </c>
      <c r="H204" s="718">
        <v>1</v>
      </c>
      <c r="I204" s="722">
        <v>1</v>
      </c>
      <c r="J204" s="725" t="s">
        <v>859</v>
      </c>
      <c r="K204" s="705" t="s">
        <v>1067</v>
      </c>
      <c r="L204" s="366"/>
    </row>
    <row r="205" spans="1:12" ht="26.25" customHeight="1" x14ac:dyDescent="0.25">
      <c r="A205" s="952"/>
      <c r="B205" s="929"/>
      <c r="C205" s="938"/>
      <c r="D205" s="939"/>
      <c r="E205" s="939"/>
      <c r="F205" s="939"/>
      <c r="G205" s="939"/>
      <c r="H205" s="939"/>
      <c r="I205" s="939"/>
      <c r="J205" s="939"/>
      <c r="K205" s="940"/>
      <c r="L205" s="366"/>
    </row>
    <row r="206" spans="1:12" ht="57.75" customHeight="1" x14ac:dyDescent="0.25">
      <c r="A206" s="952"/>
      <c r="B206" s="929"/>
      <c r="C206" s="930" t="s">
        <v>1068</v>
      </c>
      <c r="D206" s="707" t="s">
        <v>1069</v>
      </c>
      <c r="E206" s="718">
        <v>40</v>
      </c>
      <c r="F206" s="718">
        <v>100</v>
      </c>
      <c r="G206" s="718">
        <v>100</v>
      </c>
      <c r="H206" s="718">
        <v>100</v>
      </c>
      <c r="I206" s="722">
        <v>100</v>
      </c>
      <c r="J206" s="722" t="s">
        <v>793</v>
      </c>
      <c r="K206" s="706" t="s">
        <v>1073</v>
      </c>
      <c r="L206" s="366"/>
    </row>
    <row r="207" spans="1:12" ht="61.5" customHeight="1" x14ac:dyDescent="0.25">
      <c r="A207" s="952"/>
      <c r="B207" s="929"/>
      <c r="C207" s="930"/>
      <c r="D207" s="707" t="s">
        <v>1070</v>
      </c>
      <c r="E207" s="718">
        <v>90</v>
      </c>
      <c r="F207" s="718">
        <v>100</v>
      </c>
      <c r="G207" s="718">
        <v>100</v>
      </c>
      <c r="H207" s="718">
        <v>100</v>
      </c>
      <c r="I207" s="722">
        <v>100</v>
      </c>
      <c r="J207" s="722" t="s">
        <v>793</v>
      </c>
      <c r="K207" s="706" t="s">
        <v>659</v>
      </c>
      <c r="L207" s="366"/>
    </row>
    <row r="208" spans="1:12" s="389" customFormat="1" ht="59.25" customHeight="1" x14ac:dyDescent="0.25">
      <c r="A208" s="952"/>
      <c r="B208" s="929"/>
      <c r="C208" s="930"/>
      <c r="D208" s="707" t="s">
        <v>1071</v>
      </c>
      <c r="E208" s="718">
        <v>70</v>
      </c>
      <c r="F208" s="718">
        <v>80</v>
      </c>
      <c r="G208" s="718">
        <v>100</v>
      </c>
      <c r="H208" s="718">
        <v>100</v>
      </c>
      <c r="I208" s="722">
        <v>100</v>
      </c>
      <c r="J208" s="722" t="s">
        <v>793</v>
      </c>
      <c r="K208" s="706" t="s">
        <v>1074</v>
      </c>
      <c r="L208" s="366"/>
    </row>
    <row r="209" spans="1:12" s="389" customFormat="1" ht="69.75" x14ac:dyDescent="0.25">
      <c r="A209" s="952"/>
      <c r="B209" s="929"/>
      <c r="C209" s="930"/>
      <c r="D209" s="707" t="s">
        <v>1072</v>
      </c>
      <c r="E209" s="718">
        <v>20</v>
      </c>
      <c r="F209" s="718">
        <v>40</v>
      </c>
      <c r="G209" s="718">
        <v>40</v>
      </c>
      <c r="H209" s="718">
        <v>60</v>
      </c>
      <c r="I209" s="722">
        <v>60</v>
      </c>
      <c r="J209" s="722" t="s">
        <v>793</v>
      </c>
      <c r="K209" s="706" t="s">
        <v>1075</v>
      </c>
      <c r="L209" s="366"/>
    </row>
    <row r="210" spans="1:12" s="389" customFormat="1" ht="23.25" customHeight="1" x14ac:dyDescent="0.25">
      <c r="A210" s="952"/>
      <c r="B210" s="1000"/>
      <c r="C210" s="1001"/>
      <c r="D210" s="1001"/>
      <c r="E210" s="1001"/>
      <c r="F210" s="1001"/>
      <c r="G210" s="1001"/>
      <c r="H210" s="1001"/>
      <c r="I210" s="1001"/>
      <c r="J210" s="1001"/>
      <c r="K210" s="1002"/>
      <c r="L210" s="366"/>
    </row>
    <row r="211" spans="1:12" s="389" customFormat="1" ht="23.25" customHeight="1" x14ac:dyDescent="0.25">
      <c r="A211" s="952"/>
      <c r="B211" s="726"/>
      <c r="C211" s="728"/>
      <c r="D211" s="728"/>
      <c r="E211" s="728"/>
      <c r="F211" s="728"/>
      <c r="G211" s="728"/>
      <c r="H211" s="728"/>
      <c r="I211" s="728"/>
      <c r="J211" s="728"/>
      <c r="K211" s="998"/>
      <c r="L211" s="998"/>
    </row>
    <row r="212" spans="1:12" s="389" customFormat="1" ht="23.25" customHeight="1" x14ac:dyDescent="0.25">
      <c r="A212" s="952"/>
      <c r="B212" s="727"/>
      <c r="C212" s="729"/>
      <c r="D212" s="729"/>
      <c r="E212" s="729"/>
      <c r="F212" s="729"/>
      <c r="G212" s="729"/>
      <c r="H212" s="729"/>
      <c r="I212" s="729"/>
      <c r="J212" s="729"/>
      <c r="K212" s="998"/>
      <c r="L212" s="998"/>
    </row>
    <row r="213" spans="1:12" ht="23.25" customHeight="1" x14ac:dyDescent="0.25">
      <c r="A213" s="953"/>
      <c r="B213" s="727"/>
      <c r="C213" s="729"/>
      <c r="D213" s="729"/>
      <c r="E213" s="729"/>
      <c r="F213" s="729"/>
      <c r="G213" s="729"/>
      <c r="H213" s="729"/>
      <c r="I213" s="729"/>
      <c r="J213" s="729"/>
      <c r="K213" s="998"/>
      <c r="L213" s="998"/>
    </row>
    <row r="214" spans="1:12" ht="23.25" x14ac:dyDescent="0.25">
      <c r="A214" s="703"/>
      <c r="B214" s="727"/>
      <c r="C214" s="729"/>
      <c r="D214" s="729"/>
      <c r="E214" s="729"/>
      <c r="F214" s="729"/>
      <c r="G214" s="729"/>
      <c r="H214" s="729"/>
      <c r="I214" s="729"/>
      <c r="J214" s="729"/>
      <c r="K214" s="998"/>
      <c r="L214" s="998"/>
    </row>
    <row r="215" spans="1:12" ht="23.25" customHeight="1" x14ac:dyDescent="0.25">
      <c r="A215" s="396"/>
      <c r="B215" s="727"/>
      <c r="C215" s="729"/>
      <c r="D215" s="729"/>
      <c r="E215" s="729"/>
      <c r="F215" s="729"/>
      <c r="G215" s="729"/>
      <c r="H215" s="729"/>
      <c r="I215" s="729"/>
      <c r="J215" s="729"/>
      <c r="K215" s="998"/>
      <c r="L215" s="998"/>
    </row>
    <row r="216" spans="1:12" x14ac:dyDescent="0.25">
      <c r="A216" s="397"/>
      <c r="B216" s="727"/>
      <c r="C216" s="729"/>
      <c r="D216" s="729"/>
      <c r="E216" s="729"/>
      <c r="F216" s="729"/>
      <c r="G216" s="729"/>
      <c r="H216" s="729"/>
      <c r="I216" s="729"/>
      <c r="J216" s="729"/>
      <c r="K216" s="998"/>
      <c r="L216" s="998"/>
    </row>
    <row r="217" spans="1:12" x14ac:dyDescent="0.25">
      <c r="A217" s="397"/>
      <c r="B217" s="727"/>
      <c r="C217" s="729"/>
      <c r="D217" s="729"/>
      <c r="E217" s="729"/>
      <c r="F217" s="729"/>
      <c r="G217" s="729"/>
      <c r="H217" s="729"/>
      <c r="I217" s="729"/>
      <c r="J217" s="729"/>
      <c r="K217" s="998"/>
      <c r="L217" s="998"/>
    </row>
    <row r="218" spans="1:12" x14ac:dyDescent="0.25">
      <c r="A218" s="397"/>
      <c r="B218" s="727"/>
      <c r="C218" s="729"/>
      <c r="D218" s="729"/>
      <c r="E218" s="729"/>
      <c r="F218" s="729"/>
      <c r="G218" s="729"/>
      <c r="H218" s="729"/>
      <c r="I218" s="729"/>
      <c r="J218" s="729"/>
      <c r="K218" s="998"/>
      <c r="L218" s="998"/>
    </row>
    <row r="219" spans="1:12" x14ac:dyDescent="0.25">
      <c r="A219" s="397"/>
      <c r="B219" s="727"/>
      <c r="C219" s="729"/>
      <c r="D219" s="729"/>
      <c r="E219" s="729"/>
      <c r="F219" s="729"/>
      <c r="G219" s="729"/>
      <c r="H219" s="729"/>
      <c r="I219" s="729"/>
      <c r="J219" s="729"/>
      <c r="K219" s="998"/>
      <c r="L219" s="998"/>
    </row>
    <row r="220" spans="1:12" x14ac:dyDescent="0.25">
      <c r="A220" s="397"/>
      <c r="B220" s="727"/>
      <c r="C220" s="729"/>
      <c r="D220" s="729"/>
      <c r="E220" s="729"/>
      <c r="F220" s="729"/>
      <c r="G220" s="729"/>
      <c r="H220" s="729"/>
      <c r="I220" s="729"/>
      <c r="J220" s="729"/>
      <c r="K220" s="998"/>
      <c r="L220" s="998"/>
    </row>
    <row r="221" spans="1:12" x14ac:dyDescent="0.25">
      <c r="A221" s="397"/>
      <c r="B221" s="727"/>
      <c r="C221" s="729"/>
      <c r="D221" s="729"/>
      <c r="E221" s="729"/>
      <c r="F221" s="729"/>
      <c r="G221" s="729"/>
      <c r="H221" s="729"/>
      <c r="I221" s="729"/>
      <c r="J221" s="729"/>
      <c r="K221" s="998"/>
      <c r="L221" s="998"/>
    </row>
    <row r="222" spans="1:12" x14ac:dyDescent="0.25">
      <c r="A222" s="397"/>
      <c r="B222" s="727"/>
      <c r="C222" s="729"/>
      <c r="D222" s="729"/>
      <c r="E222" s="729"/>
      <c r="F222" s="729"/>
      <c r="G222" s="729"/>
      <c r="H222" s="729"/>
      <c r="I222" s="729"/>
      <c r="J222" s="729"/>
      <c r="K222" s="998"/>
      <c r="L222" s="998"/>
    </row>
    <row r="223" spans="1:12" x14ac:dyDescent="0.25">
      <c r="A223" s="397"/>
      <c r="B223" s="727"/>
      <c r="C223" s="729"/>
      <c r="D223" s="729"/>
      <c r="E223" s="729"/>
      <c r="F223" s="729"/>
      <c r="G223" s="729"/>
      <c r="H223" s="729"/>
      <c r="I223" s="729"/>
      <c r="J223" s="729"/>
      <c r="K223" s="998"/>
      <c r="L223" s="998"/>
    </row>
    <row r="224" spans="1:12" x14ac:dyDescent="0.25">
      <c r="A224" s="397"/>
      <c r="B224" s="727"/>
      <c r="C224" s="729"/>
      <c r="D224" s="729"/>
      <c r="E224" s="729"/>
      <c r="F224" s="729"/>
      <c r="G224" s="729"/>
      <c r="H224" s="729"/>
      <c r="I224" s="729"/>
      <c r="J224" s="729"/>
      <c r="K224" s="998"/>
      <c r="L224" s="998"/>
    </row>
    <row r="225" spans="1:12" x14ac:dyDescent="0.25">
      <c r="A225" s="397"/>
      <c r="B225" s="727"/>
      <c r="C225" s="729"/>
      <c r="D225" s="729"/>
      <c r="E225" s="729"/>
      <c r="F225" s="729"/>
      <c r="G225" s="729"/>
      <c r="H225" s="729"/>
      <c r="I225" s="729"/>
      <c r="J225" s="729"/>
      <c r="K225" s="998"/>
      <c r="L225" s="998"/>
    </row>
    <row r="226" spans="1:12" x14ac:dyDescent="0.25">
      <c r="A226" s="397"/>
      <c r="B226" s="727"/>
      <c r="C226" s="729"/>
      <c r="D226" s="729"/>
      <c r="E226" s="729"/>
      <c r="F226" s="729"/>
      <c r="G226" s="729"/>
      <c r="H226" s="729"/>
      <c r="I226" s="729"/>
      <c r="J226" s="729"/>
      <c r="K226" s="998"/>
      <c r="L226" s="998"/>
    </row>
    <row r="227" spans="1:12" x14ac:dyDescent="0.25">
      <c r="A227" s="397"/>
      <c r="B227" s="727"/>
      <c r="C227" s="729"/>
      <c r="D227" s="729"/>
      <c r="E227" s="729"/>
      <c r="F227" s="729"/>
      <c r="G227" s="729"/>
      <c r="H227" s="729"/>
      <c r="I227" s="729"/>
      <c r="J227" s="729"/>
      <c r="K227" s="998"/>
      <c r="L227" s="998"/>
    </row>
    <row r="228" spans="1:12" x14ac:dyDescent="0.25">
      <c r="A228" s="397"/>
      <c r="B228" s="727"/>
      <c r="C228" s="729"/>
      <c r="D228" s="729"/>
      <c r="E228" s="729"/>
      <c r="F228" s="729"/>
      <c r="G228" s="729"/>
      <c r="H228" s="729"/>
      <c r="I228" s="729"/>
      <c r="J228" s="729"/>
      <c r="K228" s="998"/>
      <c r="L228" s="998"/>
    </row>
    <row r="229" spans="1:12" x14ac:dyDescent="0.25">
      <c r="A229" s="397"/>
      <c r="B229" s="727"/>
      <c r="C229" s="729"/>
      <c r="D229" s="729"/>
      <c r="E229" s="729"/>
      <c r="F229" s="729"/>
      <c r="G229" s="729"/>
      <c r="H229" s="729"/>
      <c r="I229" s="729"/>
      <c r="J229" s="729"/>
      <c r="K229" s="998"/>
      <c r="L229" s="998"/>
    </row>
    <row r="230" spans="1:12" x14ac:dyDescent="0.25">
      <c r="A230" s="397"/>
      <c r="B230" s="727"/>
      <c r="C230" s="729"/>
      <c r="D230" s="729"/>
      <c r="E230" s="729"/>
      <c r="F230" s="729"/>
      <c r="G230" s="729"/>
      <c r="H230" s="729"/>
      <c r="I230" s="729"/>
      <c r="J230" s="729"/>
      <c r="K230" s="999"/>
      <c r="L230" s="999"/>
    </row>
    <row r="231" spans="1:12" x14ac:dyDescent="0.25">
      <c r="A231" s="397"/>
      <c r="B231" s="727"/>
      <c r="C231" s="729"/>
      <c r="D231" s="729"/>
      <c r="E231" s="729"/>
      <c r="F231" s="729"/>
      <c r="G231" s="729"/>
      <c r="H231" s="729"/>
      <c r="I231" s="729"/>
      <c r="J231" s="729"/>
      <c r="K231" s="999"/>
      <c r="L231" s="999"/>
    </row>
    <row r="232" spans="1:12" x14ac:dyDescent="0.25">
      <c r="A232" s="397"/>
      <c r="B232" s="727"/>
      <c r="C232" s="729"/>
      <c r="D232" s="729"/>
      <c r="E232" s="729"/>
      <c r="F232" s="729"/>
      <c r="G232" s="729"/>
      <c r="H232" s="729"/>
      <c r="I232" s="729"/>
      <c r="J232" s="729"/>
      <c r="K232" s="999"/>
      <c r="L232" s="999"/>
    </row>
    <row r="233" spans="1:12" x14ac:dyDescent="0.25">
      <c r="A233" s="397"/>
      <c r="B233" s="727"/>
      <c r="C233" s="729"/>
      <c r="D233" s="729"/>
      <c r="E233" s="729"/>
      <c r="F233" s="729"/>
      <c r="G233" s="729"/>
      <c r="H233" s="729"/>
      <c r="I233" s="729"/>
      <c r="J233" s="729"/>
      <c r="K233" s="999"/>
      <c r="L233" s="999"/>
    </row>
    <row r="234" spans="1:12" x14ac:dyDescent="0.25">
      <c r="A234" s="397"/>
      <c r="B234" s="998"/>
      <c r="C234" s="998"/>
      <c r="D234" s="998"/>
      <c r="E234" s="998"/>
      <c r="F234" s="998"/>
      <c r="G234" s="998"/>
      <c r="H234" s="998"/>
      <c r="I234" s="998"/>
      <c r="J234" s="998"/>
      <c r="K234" s="998"/>
      <c r="L234" s="390"/>
    </row>
    <row r="235" spans="1:12" x14ac:dyDescent="0.25">
      <c r="A235" s="397"/>
      <c r="B235" s="998"/>
      <c r="C235" s="998"/>
      <c r="D235" s="998"/>
      <c r="E235" s="998"/>
      <c r="F235" s="998"/>
      <c r="G235" s="998"/>
      <c r="H235" s="998"/>
      <c r="I235" s="998"/>
      <c r="J235" s="998"/>
      <c r="K235" s="998"/>
      <c r="L235" s="390"/>
    </row>
    <row r="236" spans="1:12" x14ac:dyDescent="0.25">
      <c r="A236" s="397"/>
      <c r="B236" s="998"/>
      <c r="C236" s="998"/>
      <c r="D236" s="998"/>
      <c r="E236" s="998"/>
      <c r="F236" s="998"/>
      <c r="G236" s="998"/>
      <c r="H236" s="998"/>
      <c r="I236" s="998"/>
      <c r="J236" s="998"/>
      <c r="K236" s="998"/>
      <c r="L236" s="390"/>
    </row>
    <row r="237" spans="1:12" x14ac:dyDescent="0.25">
      <c r="A237" s="397"/>
      <c r="B237" s="998"/>
      <c r="C237" s="998"/>
      <c r="D237" s="998"/>
      <c r="E237" s="998"/>
      <c r="F237" s="998"/>
      <c r="G237" s="998"/>
      <c r="H237" s="998"/>
      <c r="I237" s="998"/>
      <c r="J237" s="998"/>
      <c r="K237" s="998"/>
      <c r="L237" s="390"/>
    </row>
    <row r="238" spans="1:12" x14ac:dyDescent="0.25">
      <c r="A238" s="397"/>
      <c r="B238" s="998"/>
      <c r="C238" s="998"/>
      <c r="D238" s="998"/>
      <c r="L238" s="390"/>
    </row>
    <row r="239" spans="1:12" x14ac:dyDescent="0.25">
      <c r="A239" s="397"/>
      <c r="B239" s="998"/>
      <c r="C239" s="998"/>
      <c r="D239" s="998"/>
      <c r="L239" s="390"/>
    </row>
    <row r="240" spans="1:12" x14ac:dyDescent="0.25">
      <c r="A240" s="397"/>
      <c r="L240" s="390"/>
    </row>
    <row r="241" spans="1:12" x14ac:dyDescent="0.25">
      <c r="A241" s="397"/>
      <c r="L241" s="390"/>
    </row>
    <row r="242" spans="1:12" x14ac:dyDescent="0.25">
      <c r="A242" s="397"/>
      <c r="L242" s="390"/>
    </row>
    <row r="243" spans="1:12" x14ac:dyDescent="0.25">
      <c r="A243" s="397"/>
      <c r="L243" s="390"/>
    </row>
    <row r="244" spans="1:12" x14ac:dyDescent="0.25">
      <c r="A244" s="397"/>
      <c r="L244" s="390"/>
    </row>
    <row r="245" spans="1:12" x14ac:dyDescent="0.25">
      <c r="A245" s="397"/>
      <c r="L245" s="390"/>
    </row>
    <row r="246" spans="1:12" x14ac:dyDescent="0.25">
      <c r="A246" s="397"/>
      <c r="L246" s="390"/>
    </row>
  </sheetData>
  <mergeCells count="136">
    <mergeCell ref="C206:C209"/>
    <mergeCell ref="B194:B209"/>
    <mergeCell ref="B234:D239"/>
    <mergeCell ref="E234:K237"/>
    <mergeCell ref="K211:L229"/>
    <mergeCell ref="K230:L233"/>
    <mergeCell ref="C205:K205"/>
    <mergeCell ref="B210:K210"/>
    <mergeCell ref="C173:C184"/>
    <mergeCell ref="C185:K185"/>
    <mergeCell ref="C186:C192"/>
    <mergeCell ref="B159:B192"/>
    <mergeCell ref="D194:D195"/>
    <mergeCell ref="D196:D197"/>
    <mergeCell ref="B193:K193"/>
    <mergeCell ref="C194:C199"/>
    <mergeCell ref="C200:K200"/>
    <mergeCell ref="C201:C204"/>
    <mergeCell ref="E175:E176"/>
    <mergeCell ref="F175:F176"/>
    <mergeCell ref="G175:G176"/>
    <mergeCell ref="H175:H176"/>
    <mergeCell ref="I175:I176"/>
    <mergeCell ref="E178:E179"/>
    <mergeCell ref="F178:F179"/>
    <mergeCell ref="G178:G179"/>
    <mergeCell ref="H178:H179"/>
    <mergeCell ref="I178:I179"/>
    <mergeCell ref="C147:C153"/>
    <mergeCell ref="C154:K154"/>
    <mergeCell ref="C155:C157"/>
    <mergeCell ref="B147:B157"/>
    <mergeCell ref="D159:D160"/>
    <mergeCell ref="D164:D165"/>
    <mergeCell ref="D166:D169"/>
    <mergeCell ref="C159:C171"/>
    <mergeCell ref="B158:K158"/>
    <mergeCell ref="D170:D171"/>
    <mergeCell ref="D120:D121"/>
    <mergeCell ref="C115:C124"/>
    <mergeCell ref="C126:C128"/>
    <mergeCell ref="B93:B128"/>
    <mergeCell ref="B129:K129"/>
    <mergeCell ref="C130:C134"/>
    <mergeCell ref="B130:B145"/>
    <mergeCell ref="C142:K142"/>
    <mergeCell ref="C135:K135"/>
    <mergeCell ref="C125:K125"/>
    <mergeCell ref="C114:K114"/>
    <mergeCell ref="C109:K109"/>
    <mergeCell ref="C100:K100"/>
    <mergeCell ref="D94:D95"/>
    <mergeCell ref="C93:C99"/>
    <mergeCell ref="D102:D103"/>
    <mergeCell ref="D104:D105"/>
    <mergeCell ref="C101:C108"/>
    <mergeCell ref="C110:C113"/>
    <mergeCell ref="A153:A158"/>
    <mergeCell ref="D98:D99"/>
    <mergeCell ref="A115:A125"/>
    <mergeCell ref="D115:D116"/>
    <mergeCell ref="I6:I7"/>
    <mergeCell ref="A133:A151"/>
    <mergeCell ref="C25:C28"/>
    <mergeCell ref="D27:D28"/>
    <mergeCell ref="D30:D36"/>
    <mergeCell ref="D37:D38"/>
    <mergeCell ref="D39:D41"/>
    <mergeCell ref="C20:K20"/>
    <mergeCell ref="C24:K24"/>
    <mergeCell ref="C29:K29"/>
    <mergeCell ref="A55:A67"/>
    <mergeCell ref="A74:A92"/>
    <mergeCell ref="A93:A112"/>
    <mergeCell ref="C55:K55"/>
    <mergeCell ref="D66:D67"/>
    <mergeCell ref="B58:K58"/>
    <mergeCell ref="D88:D89"/>
    <mergeCell ref="D86:D87"/>
    <mergeCell ref="B92:K92"/>
    <mergeCell ref="D117:D119"/>
    <mergeCell ref="B5:K5"/>
    <mergeCell ref="C17:C19"/>
    <mergeCell ref="D6:D7"/>
    <mergeCell ref="J46:J47"/>
    <mergeCell ref="K46:K47"/>
    <mergeCell ref="B45:K45"/>
    <mergeCell ref="B16:K16"/>
    <mergeCell ref="A1:K1"/>
    <mergeCell ref="A6:A7"/>
    <mergeCell ref="B6:B7"/>
    <mergeCell ref="C6:C7"/>
    <mergeCell ref="A12:A54"/>
    <mergeCell ref="C12:C15"/>
    <mergeCell ref="J6:K7"/>
    <mergeCell ref="C46:C49"/>
    <mergeCell ref="C51:C54"/>
    <mergeCell ref="C8:C11"/>
    <mergeCell ref="K10:K11"/>
    <mergeCell ref="J10:J11"/>
    <mergeCell ref="B8:B15"/>
    <mergeCell ref="A68:A73"/>
    <mergeCell ref="B3:K3"/>
    <mergeCell ref="E6:H6"/>
    <mergeCell ref="A127:A132"/>
    <mergeCell ref="D136:D139"/>
    <mergeCell ref="C136:C141"/>
    <mergeCell ref="C143:C145"/>
    <mergeCell ref="B146:K146"/>
    <mergeCell ref="A176:A213"/>
    <mergeCell ref="A160:A174"/>
    <mergeCell ref="C172:K172"/>
    <mergeCell ref="D173:D174"/>
    <mergeCell ref="D175:D176"/>
    <mergeCell ref="D178:D179"/>
    <mergeCell ref="D180:D182"/>
    <mergeCell ref="K175:K176"/>
    <mergeCell ref="K178:K179"/>
    <mergeCell ref="J175:J176"/>
    <mergeCell ref="J178:J179"/>
    <mergeCell ref="C71:C75"/>
    <mergeCell ref="C77:C81"/>
    <mergeCell ref="C83:C91"/>
    <mergeCell ref="C30:C44"/>
    <mergeCell ref="B17:B44"/>
    <mergeCell ref="C56:C57"/>
    <mergeCell ref="B46:B57"/>
    <mergeCell ref="C59:C61"/>
    <mergeCell ref="C63:C69"/>
    <mergeCell ref="C21:C23"/>
    <mergeCell ref="B59:B91"/>
    <mergeCell ref="C82:K82"/>
    <mergeCell ref="C76:K76"/>
    <mergeCell ref="C70:K70"/>
    <mergeCell ref="C62:K62"/>
    <mergeCell ref="C50:K50"/>
  </mergeCells>
  <printOptions horizontalCentered="1" verticalCentered="1"/>
  <pageMargins left="0.94488188976377963" right="0.19685039370078741" top="0.31496062992125984" bottom="0.27559055118110237" header="0.31496062992125984" footer="0.31496062992125984"/>
  <pageSetup paperSize="5" scale="28" firstPageNumber="111" fitToWidth="15" fitToHeight="15" orientation="landscape" r:id="rId1"/>
  <headerFooter scaleWithDoc="0" alignWithMargins="0">
    <oddFooter>&amp;R&amp;P</oddFooter>
  </headerFooter>
  <rowBreaks count="4" manualBreakCount="4">
    <brk id="67" max="10" man="1"/>
    <brk id="92" max="10" man="1"/>
    <brk id="160" max="10" man="1"/>
    <brk id="182" max="1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98"/>
  <sheetViews>
    <sheetView view="pageBreakPreview" topLeftCell="A4" zoomScale="40" zoomScaleNormal="40" zoomScaleSheetLayoutView="40" zoomScalePageLayoutView="10" workbookViewId="0">
      <pane xSplit="5" ySplit="3" topLeftCell="L269" activePane="bottomRight" state="frozen"/>
      <selection activeCell="A4" sqref="A4"/>
      <selection pane="topRight" activeCell="F4" sqref="F4"/>
      <selection pane="bottomLeft" activeCell="A7" sqref="A7"/>
      <selection pane="bottomRight" activeCell="K8" sqref="K8"/>
    </sheetView>
  </sheetViews>
  <sheetFormatPr baseColWidth="10" defaultColWidth="11.42578125" defaultRowHeight="30" x14ac:dyDescent="0.25"/>
  <cols>
    <col min="1" max="1" width="111.85546875" style="424" customWidth="1"/>
    <col min="2" max="2" width="44.5703125" style="743" customWidth="1"/>
    <col min="3" max="3" width="26" style="471" customWidth="1"/>
    <col min="4" max="4" width="30" style="476" customWidth="1"/>
    <col min="5" max="5" width="31" style="429" customWidth="1"/>
    <col min="6" max="6" width="218.42578125" style="422" customWidth="1"/>
    <col min="7" max="7" width="39.7109375" style="412" customWidth="1"/>
    <col min="8" max="8" width="30.42578125" style="441" customWidth="1"/>
    <col min="9" max="9" width="56.28515625" style="441" customWidth="1"/>
    <col min="10" max="10" width="40.28515625" style="441" customWidth="1"/>
    <col min="11" max="11" width="43.42578125" style="753" customWidth="1"/>
    <col min="12" max="12" width="37.7109375" style="429" customWidth="1"/>
    <col min="13" max="13" width="40.85546875" style="429" customWidth="1"/>
    <col min="14" max="14" width="41.28515625" style="425" customWidth="1"/>
    <col min="15" max="15" width="61.5703125" style="772" customWidth="1"/>
    <col min="16" max="16" width="50.85546875" style="330" customWidth="1"/>
    <col min="17" max="17" width="40.5703125" style="330" customWidth="1"/>
    <col min="18" max="18" width="51.7109375" style="330" bestFit="1" customWidth="1"/>
    <col min="19" max="20" width="40.5703125" style="330" customWidth="1"/>
    <col min="21" max="22" width="56.42578125" style="412" customWidth="1"/>
    <col min="23" max="23" width="39.140625" style="412" customWidth="1"/>
    <col min="24" max="24" width="57.42578125" style="412" customWidth="1"/>
    <col min="25" max="25" width="38.85546875" style="424" customWidth="1"/>
    <col min="26" max="26" width="81.5703125" style="424" customWidth="1"/>
    <col min="27" max="27" width="52.28515625" style="424" customWidth="1"/>
    <col min="28" max="30" width="0" style="424" hidden="1" customWidth="1"/>
    <col min="31" max="16384" width="11.42578125" style="424"/>
  </cols>
  <sheetData>
    <row r="1" spans="1:29" ht="409.6" customHeight="1" x14ac:dyDescent="0.25">
      <c r="A1" s="1079"/>
      <c r="B1" s="1079"/>
      <c r="C1" s="1079"/>
      <c r="D1" s="1079"/>
      <c r="E1" s="1079"/>
      <c r="F1" s="1079"/>
      <c r="G1" s="1079"/>
      <c r="H1" s="1079"/>
      <c r="I1" s="1079"/>
      <c r="J1" s="1079"/>
      <c r="K1" s="1079"/>
      <c r="L1" s="1079"/>
      <c r="M1" s="1079"/>
      <c r="N1" s="1079"/>
      <c r="O1" s="1079"/>
      <c r="P1" s="1079"/>
      <c r="Q1" s="1079"/>
      <c r="R1" s="1079"/>
      <c r="S1" s="1079"/>
      <c r="T1" s="1079"/>
      <c r="U1" s="1079"/>
      <c r="V1" s="1079"/>
      <c r="W1" s="1079"/>
      <c r="X1" s="1080"/>
    </row>
    <row r="2" spans="1:29" ht="65.25" customHeight="1" x14ac:dyDescent="0.25">
      <c r="A2" s="1063" t="s">
        <v>762</v>
      </c>
      <c r="B2" s="1063"/>
      <c r="C2" s="1063"/>
      <c r="D2" s="1063"/>
      <c r="E2" s="1063"/>
      <c r="F2" s="1063"/>
      <c r="G2" s="1063"/>
      <c r="H2" s="1063"/>
      <c r="I2" s="1063"/>
      <c r="J2" s="1063"/>
      <c r="K2" s="1063"/>
      <c r="L2" s="1063"/>
      <c r="M2" s="1063"/>
      <c r="N2" s="1063"/>
      <c r="O2" s="1063"/>
      <c r="P2" s="1063"/>
      <c r="Q2" s="1063"/>
      <c r="R2" s="1063"/>
      <c r="S2" s="1063"/>
      <c r="T2" s="1063"/>
      <c r="U2" s="1063"/>
      <c r="V2" s="1063"/>
      <c r="W2" s="1063"/>
      <c r="X2" s="1063"/>
      <c r="Y2" s="445"/>
    </row>
    <row r="3" spans="1:29" s="447" customFormat="1" ht="105" customHeight="1" x14ac:dyDescent="0.25">
      <c r="A3" s="1064" t="s">
        <v>761</v>
      </c>
      <c r="B3" s="1064"/>
      <c r="C3" s="1064"/>
      <c r="D3" s="1064"/>
      <c r="E3" s="1064"/>
      <c r="F3" s="1064"/>
      <c r="G3" s="1064"/>
      <c r="H3" s="1064"/>
      <c r="I3" s="1064"/>
      <c r="J3" s="1064"/>
      <c r="K3" s="1064"/>
      <c r="L3" s="1064"/>
      <c r="M3" s="1064"/>
      <c r="N3" s="1064"/>
      <c r="O3" s="1064"/>
      <c r="P3" s="1064"/>
      <c r="Q3" s="1064"/>
      <c r="R3" s="1064"/>
      <c r="S3" s="1064"/>
      <c r="T3" s="1064"/>
      <c r="U3" s="1064"/>
      <c r="V3" s="1064"/>
      <c r="W3" s="1064"/>
      <c r="X3" s="1064"/>
      <c r="Y3" s="445"/>
      <c r="Z3" s="446"/>
      <c r="AA3" s="446"/>
      <c r="AB3" s="446"/>
      <c r="AC3" s="446"/>
    </row>
    <row r="4" spans="1:29" s="447" customFormat="1" ht="84.75" customHeight="1" thickBot="1" x14ac:dyDescent="0.3">
      <c r="A4" s="1070" t="s">
        <v>1156</v>
      </c>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446"/>
      <c r="AC4" s="446"/>
    </row>
    <row r="5" spans="1:29" ht="30" customHeight="1" x14ac:dyDescent="0.25">
      <c r="A5" s="1065" t="s">
        <v>1076</v>
      </c>
      <c r="B5" s="1066" t="s">
        <v>85</v>
      </c>
      <c r="C5" s="1066"/>
      <c r="D5" s="1066"/>
      <c r="E5" s="1066"/>
      <c r="F5" s="1066"/>
      <c r="G5" s="1066"/>
      <c r="H5" s="1066"/>
      <c r="I5" s="1066"/>
      <c r="J5" s="1066"/>
      <c r="K5" s="1066"/>
      <c r="L5" s="448"/>
      <c r="M5" s="448"/>
      <c r="N5" s="472"/>
      <c r="O5" s="1067" t="s">
        <v>1136</v>
      </c>
      <c r="P5" s="1067"/>
      <c r="Q5" s="1067"/>
      <c r="R5" s="1067"/>
      <c r="S5" s="1067"/>
      <c r="T5" s="1067"/>
      <c r="U5" s="1067"/>
      <c r="V5" s="1067"/>
      <c r="W5" s="1067"/>
      <c r="X5" s="1065" t="s">
        <v>1151</v>
      </c>
      <c r="Y5" s="1137" t="s">
        <v>1098</v>
      </c>
      <c r="Z5" s="1139" t="s">
        <v>1099</v>
      </c>
      <c r="AA5" s="1141" t="s">
        <v>1100</v>
      </c>
      <c r="AB5" s="808"/>
    </row>
    <row r="6" spans="1:29" ht="315" customHeight="1" x14ac:dyDescent="0.25">
      <c r="A6" s="1065"/>
      <c r="B6" s="669" t="s">
        <v>86</v>
      </c>
      <c r="C6" s="463" t="s">
        <v>87</v>
      </c>
      <c r="D6" s="464" t="s">
        <v>88</v>
      </c>
      <c r="E6" s="449" t="s">
        <v>89</v>
      </c>
      <c r="F6" s="669" t="s">
        <v>90</v>
      </c>
      <c r="G6" s="670" t="s">
        <v>91</v>
      </c>
      <c r="H6" s="671" t="s">
        <v>207</v>
      </c>
      <c r="I6" s="671" t="s">
        <v>92</v>
      </c>
      <c r="J6" s="671" t="s">
        <v>93</v>
      </c>
      <c r="K6" s="754" t="s">
        <v>202</v>
      </c>
      <c r="L6" s="672" t="s">
        <v>450</v>
      </c>
      <c r="M6" s="672" t="s">
        <v>449</v>
      </c>
      <c r="N6" s="673" t="s">
        <v>662</v>
      </c>
      <c r="O6" s="785" t="s">
        <v>1155</v>
      </c>
      <c r="P6" s="674" t="s">
        <v>94</v>
      </c>
      <c r="Q6" s="674" t="s">
        <v>95</v>
      </c>
      <c r="R6" s="674" t="s">
        <v>1145</v>
      </c>
      <c r="S6" s="674" t="s">
        <v>1146</v>
      </c>
      <c r="T6" s="674" t="s">
        <v>1147</v>
      </c>
      <c r="U6" s="675" t="s">
        <v>1148</v>
      </c>
      <c r="V6" s="675" t="s">
        <v>1149</v>
      </c>
      <c r="W6" s="675" t="s">
        <v>1150</v>
      </c>
      <c r="X6" s="1065"/>
      <c r="Y6" s="1138"/>
      <c r="Z6" s="1140"/>
      <c r="AA6" s="1142"/>
      <c r="AB6" s="808"/>
    </row>
    <row r="7" spans="1:29" s="452" customFormat="1" ht="118.5" customHeight="1" x14ac:dyDescent="0.25">
      <c r="A7" s="450" t="str">
        <f>'TABLA 7 ESTRUCTURA PROGRAMÁTICA'!B8</f>
        <v xml:space="preserve"> 1. RESTAURACIÓN ECOLÓGICA VERIFICABLE Y SUSTENTABLE</v>
      </c>
      <c r="B7" s="745"/>
      <c r="C7" s="465"/>
      <c r="D7" s="466"/>
      <c r="E7" s="431"/>
      <c r="F7" s="434"/>
      <c r="G7" s="399"/>
      <c r="H7" s="439"/>
      <c r="I7" s="439"/>
      <c r="J7" s="442"/>
      <c r="K7" s="796">
        <v>0.2</v>
      </c>
      <c r="L7" s="431"/>
      <c r="M7" s="431"/>
      <c r="N7" s="473"/>
      <c r="O7" s="400"/>
      <c r="P7" s="400"/>
      <c r="Q7" s="400"/>
      <c r="R7" s="400"/>
      <c r="S7" s="400"/>
      <c r="T7" s="400"/>
      <c r="U7" s="399"/>
      <c r="V7" s="401"/>
      <c r="W7" s="401"/>
      <c r="X7" s="399"/>
      <c r="Y7" s="399"/>
      <c r="Z7" s="399"/>
      <c r="AA7" s="399"/>
      <c r="AB7" s="451"/>
      <c r="AC7" s="451"/>
    </row>
    <row r="8" spans="1:29" s="454" customFormat="1" ht="117.75" customHeight="1" x14ac:dyDescent="0.25">
      <c r="A8" s="453" t="str">
        <f>'TABLA 7 ESTRUCTURA PROGRAMÁTICA'!C8</f>
        <v xml:space="preserve">1.1. Gestión e implentación de acciones integrales para la restauración ecológica en el departamento del Cesar </v>
      </c>
      <c r="B8" s="746"/>
      <c r="C8" s="467"/>
      <c r="D8" s="414"/>
      <c r="E8" s="428">
        <f>E9*$K9+E10*$K10+E11*$K11+E12*$K12</f>
        <v>1</v>
      </c>
      <c r="F8" s="359"/>
      <c r="G8" s="428">
        <f>G9*$K9</f>
        <v>0.2</v>
      </c>
      <c r="H8" s="358"/>
      <c r="I8" s="358"/>
      <c r="J8" s="428">
        <f>J9*$K9</f>
        <v>0.2</v>
      </c>
      <c r="K8" s="415">
        <v>0.6</v>
      </c>
      <c r="L8" s="428"/>
      <c r="M8" s="428"/>
      <c r="N8" s="474"/>
      <c r="O8" s="403"/>
      <c r="P8" s="403"/>
      <c r="Q8" s="404"/>
      <c r="R8" s="404"/>
      <c r="S8" s="404"/>
      <c r="T8" s="404"/>
      <c r="U8" s="402"/>
      <c r="V8" s="405"/>
      <c r="W8" s="405"/>
      <c r="X8" s="406"/>
      <c r="Y8" s="406"/>
      <c r="Z8" s="406"/>
      <c r="AA8" s="406"/>
      <c r="AB8" s="451"/>
      <c r="AC8" s="451"/>
    </row>
    <row r="9" spans="1:29" s="454" customFormat="1" ht="150" x14ac:dyDescent="0.25">
      <c r="A9" s="455" t="str">
        <f>'TABLA 7 ESTRUCTURA PROGRAMÁTICA'!D8</f>
        <v xml:space="preserve">1.1.1 Identificación y priorización de las zonas prioritarias para restaurar y recuperar en las 5 ERE del departamento </v>
      </c>
      <c r="B9" s="826" t="str">
        <f>'TABLA 7 ESTRUCTURA PROGRAMÁTICA'!K8</f>
        <v xml:space="preserve">ERE con  zonas identificadas y priorizadas para restaurar y recuperar. </v>
      </c>
      <c r="C9" s="827">
        <v>2</v>
      </c>
      <c r="D9" s="902">
        <v>2</v>
      </c>
      <c r="E9" s="678">
        <f>IF(C9=0,"N.A",(D9/C9)*1)</f>
        <v>1</v>
      </c>
      <c r="F9" s="903" t="s">
        <v>1277</v>
      </c>
      <c r="G9" s="797">
        <f>E9</f>
        <v>1</v>
      </c>
      <c r="H9" s="677">
        <f>'TABLA 7 ESTRUCTURA PROGRAMÁTICA'!I8</f>
        <v>5</v>
      </c>
      <c r="I9" s="477">
        <f>G9</f>
        <v>1</v>
      </c>
      <c r="J9" s="678">
        <f>I9</f>
        <v>1</v>
      </c>
      <c r="K9" s="419">
        <v>0.2</v>
      </c>
      <c r="L9" s="429">
        <f>IF(C9=0,E9,(G9*K9))</f>
        <v>0.2</v>
      </c>
      <c r="M9" s="429">
        <f>IF(L9="N.A","N.A",L9*$K$7*$K$8)</f>
        <v>2.4000000000000004E-2</v>
      </c>
      <c r="N9" s="800">
        <f>IF(M9="N.A",0,0)</f>
        <v>0</v>
      </c>
      <c r="O9" s="1049">
        <v>1961942882</v>
      </c>
      <c r="P9" s="1049">
        <v>1940681282</v>
      </c>
      <c r="Q9" s="1052">
        <f>P9/O9</f>
        <v>0.98916298726376484</v>
      </c>
      <c r="R9" s="1058">
        <f>P9</f>
        <v>1940681282</v>
      </c>
      <c r="S9" s="1074">
        <f>R9/P9</f>
        <v>1</v>
      </c>
      <c r="T9" s="1058">
        <f>P9-R9</f>
        <v>0</v>
      </c>
      <c r="U9" s="1049">
        <f>O9</f>
        <v>1961942882</v>
      </c>
      <c r="V9" s="1049">
        <f>O9</f>
        <v>1961942882</v>
      </c>
      <c r="W9" s="1074">
        <f>V9/U9</f>
        <v>1</v>
      </c>
      <c r="X9" s="1049"/>
      <c r="Y9" s="1072" t="s">
        <v>1101</v>
      </c>
      <c r="Z9" s="1086" t="s">
        <v>1116</v>
      </c>
      <c r="AA9" s="1086" t="s">
        <v>1109</v>
      </c>
      <c r="AB9" s="451"/>
      <c r="AC9" s="451"/>
    </row>
    <row r="10" spans="1:29" s="454" customFormat="1" ht="152.25" customHeight="1" x14ac:dyDescent="0.25">
      <c r="A10" s="455" t="str">
        <f>'TABLA 7 ESTRUCTURA PROGRAMÁTICA'!D9</f>
        <v>1.1.2 Formulación e implementación de proyectos de restauración Ecològica Integral - REI-en alianzas con actores claves. (metodologia SER)</v>
      </c>
      <c r="B10" s="826" t="str">
        <f>'TABLA 7 ESTRUCTURA PROGRAMÁTICA'!K9</f>
        <v xml:space="preserve">Proyectos de restauración Ecologica Integral - REI- gestionados y en implementaciòn. </v>
      </c>
      <c r="C10" s="827">
        <v>1</v>
      </c>
      <c r="D10" s="926">
        <v>2</v>
      </c>
      <c r="E10" s="678">
        <v>1</v>
      </c>
      <c r="F10" s="927" t="s">
        <v>1309</v>
      </c>
      <c r="G10" s="797">
        <f t="shared" ref="G10:G12" si="0">E10</f>
        <v>1</v>
      </c>
      <c r="H10" s="677">
        <f>'TABLA 7 ESTRUCTURA PROGRAMÁTICA'!I9</f>
        <v>2</v>
      </c>
      <c r="I10" s="477">
        <f t="shared" ref="I10:I12" si="1">E10</f>
        <v>1</v>
      </c>
      <c r="J10" s="678">
        <f t="shared" ref="J10:J73" si="2">I10</f>
        <v>1</v>
      </c>
      <c r="K10" s="419">
        <v>0.6</v>
      </c>
      <c r="L10" s="429">
        <f t="shared" ref="L10:L12" si="3">IF(C10=0,E10,(E10*K10))</f>
        <v>0.6</v>
      </c>
      <c r="M10" s="429">
        <f t="shared" ref="M10:M13" si="4">IF(L10="N.A","N.A",L10*$K$7*$K$8)</f>
        <v>7.1999999999999995E-2</v>
      </c>
      <c r="N10" s="800">
        <f>(IF(M10="N.A",0,M10))+N9</f>
        <v>7.1999999999999995E-2</v>
      </c>
      <c r="O10" s="1050"/>
      <c r="P10" s="1050"/>
      <c r="Q10" s="1053"/>
      <c r="R10" s="1059"/>
      <c r="S10" s="1075"/>
      <c r="T10" s="1059"/>
      <c r="U10" s="1050"/>
      <c r="V10" s="1050"/>
      <c r="W10" s="1075"/>
      <c r="X10" s="1050"/>
      <c r="Y10" s="1143"/>
      <c r="Z10" s="1087"/>
      <c r="AA10" s="1087"/>
      <c r="AB10" s="451"/>
      <c r="AC10" s="451"/>
    </row>
    <row r="11" spans="1:29" s="454" customFormat="1" ht="60" x14ac:dyDescent="0.25">
      <c r="A11" s="455" t="str">
        <f>'TABLA 7 ESTRUCTURA PROGRAMÁTICA'!D10</f>
        <v>1.1.3 Monitoreo, seguimiento y evaluaciòn de  las acciones de REI en implementaciòn</v>
      </c>
      <c r="B11" s="1072" t="str">
        <f>'TABLA 7 ESTRUCTURA PROGRAMÁTICA'!K10</f>
        <v>Sistema de monitoreo y reporte implementado por proyecto.</v>
      </c>
      <c r="C11" s="827">
        <v>1</v>
      </c>
      <c r="D11" s="896">
        <v>1</v>
      </c>
      <c r="E11" s="678">
        <f t="shared" ref="E11:E12" si="5">IF(C11=0,"N.A",(D11/C11)*1)</f>
        <v>1</v>
      </c>
      <c r="F11" s="903" t="s">
        <v>1239</v>
      </c>
      <c r="G11" s="797">
        <f t="shared" si="0"/>
        <v>1</v>
      </c>
      <c r="H11" s="677">
        <f>'TABLA 7 ESTRUCTURA PROGRAMÁTICA'!I10</f>
        <v>2</v>
      </c>
      <c r="I11" s="477">
        <f t="shared" si="1"/>
        <v>1</v>
      </c>
      <c r="J11" s="678">
        <f t="shared" si="2"/>
        <v>1</v>
      </c>
      <c r="K11" s="419">
        <v>0.1</v>
      </c>
      <c r="L11" s="429">
        <f t="shared" si="3"/>
        <v>0.1</v>
      </c>
      <c r="M11" s="429">
        <f t="shared" si="4"/>
        <v>1.2000000000000002E-2</v>
      </c>
      <c r="N11" s="800">
        <f t="shared" ref="N11:N12" si="6">(IF(M11="N.A",0,M11))+N10</f>
        <v>8.3999999999999991E-2</v>
      </c>
      <c r="O11" s="1050"/>
      <c r="P11" s="1050"/>
      <c r="Q11" s="1053"/>
      <c r="R11" s="1059"/>
      <c r="S11" s="1075"/>
      <c r="T11" s="1059"/>
      <c r="U11" s="1050"/>
      <c r="V11" s="1050"/>
      <c r="W11" s="1075"/>
      <c r="X11" s="1050"/>
      <c r="Y11" s="1143"/>
      <c r="Z11" s="1087"/>
      <c r="AA11" s="1087"/>
      <c r="AB11" s="451"/>
      <c r="AC11" s="451"/>
    </row>
    <row r="12" spans="1:29" s="454" customFormat="1" ht="117" customHeight="1" x14ac:dyDescent="0.25">
      <c r="A12" s="455" t="str">
        <f>'TABLA 7 ESTRUCTURA PROGRAMÁTICA'!D11</f>
        <v xml:space="preserve">1.1.4 Reporte, comunicación y divulgación de la evolución del proceso de REI. </v>
      </c>
      <c r="B12" s="1073"/>
      <c r="C12" s="827">
        <v>1</v>
      </c>
      <c r="D12" s="896">
        <v>1</v>
      </c>
      <c r="E12" s="678">
        <f t="shared" si="5"/>
        <v>1</v>
      </c>
      <c r="F12" s="903" t="s">
        <v>1281</v>
      </c>
      <c r="G12" s="797">
        <f t="shared" si="0"/>
        <v>1</v>
      </c>
      <c r="H12" s="677">
        <f>'TABLA 7 ESTRUCTURA PROGRAMÁTICA'!I11</f>
        <v>2</v>
      </c>
      <c r="I12" s="477">
        <f t="shared" si="1"/>
        <v>1</v>
      </c>
      <c r="J12" s="678">
        <f t="shared" si="2"/>
        <v>1</v>
      </c>
      <c r="K12" s="419">
        <v>0.1</v>
      </c>
      <c r="L12" s="429">
        <f t="shared" si="3"/>
        <v>0.1</v>
      </c>
      <c r="M12" s="429">
        <f t="shared" si="4"/>
        <v>1.2000000000000002E-2</v>
      </c>
      <c r="N12" s="800">
        <f t="shared" si="6"/>
        <v>9.5999999999999988E-2</v>
      </c>
      <c r="O12" s="1051"/>
      <c r="P12" s="1051"/>
      <c r="Q12" s="1054"/>
      <c r="R12" s="1060"/>
      <c r="S12" s="1076"/>
      <c r="T12" s="1060"/>
      <c r="U12" s="1051"/>
      <c r="V12" s="1051"/>
      <c r="W12" s="1076"/>
      <c r="X12" s="1051"/>
      <c r="Y12" s="1073"/>
      <c r="Z12" s="1088"/>
      <c r="AA12" s="1088"/>
      <c r="AB12" s="451"/>
      <c r="AC12" s="451"/>
    </row>
    <row r="13" spans="1:29" s="454" customFormat="1" ht="30" customHeight="1" x14ac:dyDescent="0.25">
      <c r="A13" s="1029" t="s">
        <v>638</v>
      </c>
      <c r="B13" s="1030"/>
      <c r="C13" s="1030"/>
      <c r="D13" s="1030"/>
      <c r="E13" s="1030"/>
      <c r="F13" s="1031"/>
      <c r="G13" s="765"/>
      <c r="H13" s="677"/>
      <c r="I13" s="677"/>
      <c r="J13" s="678">
        <f t="shared" si="2"/>
        <v>0</v>
      </c>
      <c r="K13" s="753"/>
      <c r="L13" s="429">
        <f>SUM(L9:L12)</f>
        <v>1</v>
      </c>
      <c r="M13" s="429">
        <f t="shared" si="4"/>
        <v>0.12</v>
      </c>
      <c r="N13" s="766"/>
      <c r="O13" s="767"/>
      <c r="P13" s="767"/>
      <c r="Q13" s="768"/>
      <c r="R13" s="768"/>
      <c r="S13" s="768"/>
      <c r="T13" s="768"/>
      <c r="U13" s="769"/>
      <c r="V13" s="770"/>
      <c r="W13" s="411"/>
      <c r="X13" s="771"/>
      <c r="Y13" s="771"/>
      <c r="Z13" s="421"/>
      <c r="AA13" s="421"/>
      <c r="AB13" s="451"/>
      <c r="AC13" s="451"/>
    </row>
    <row r="14" spans="1:29" s="784" customFormat="1" ht="60" x14ac:dyDescent="0.25">
      <c r="A14" s="457" t="s">
        <v>782</v>
      </c>
      <c r="B14" s="773"/>
      <c r="C14" s="774"/>
      <c r="D14" s="775"/>
      <c r="E14" s="432"/>
      <c r="F14" s="435"/>
      <c r="G14" s="776"/>
      <c r="H14" s="777"/>
      <c r="I14" s="777"/>
      <c r="J14" s="777"/>
      <c r="K14" s="443">
        <v>0.2</v>
      </c>
      <c r="L14" s="432"/>
      <c r="M14" s="432"/>
      <c r="N14" s="778"/>
      <c r="O14" s="779"/>
      <c r="P14" s="779"/>
      <c r="Q14" s="780"/>
      <c r="R14" s="780"/>
      <c r="S14" s="780"/>
      <c r="T14" s="780"/>
      <c r="U14" s="781"/>
      <c r="V14" s="782"/>
      <c r="W14" s="409"/>
      <c r="X14" s="783"/>
      <c r="Y14" s="783"/>
      <c r="Z14" s="801"/>
      <c r="AA14" s="801"/>
    </row>
    <row r="15" spans="1:29" s="454" customFormat="1" ht="180" x14ac:dyDescent="0.25">
      <c r="A15" s="453" t="str">
        <f>'TABLA 7 ESTRUCTURA PROGRAMÁTICA'!C12</f>
        <v xml:space="preserve">1.2 Coordinación y Desarrollo de portafolios de sistemas sostenibles de conservación - SSC- (conservación, restauración, manejo sostenible, agroforestales, reconversión productiva) en el departamento del Cesar
</v>
      </c>
      <c r="B15" s="746"/>
      <c r="C15" s="467"/>
      <c r="D15" s="760"/>
      <c r="E15" s="428">
        <f>E16*$K16+E17*$K17+E18*$K18+E19*$K19</f>
        <v>0.60000000000000009</v>
      </c>
      <c r="F15" s="359"/>
      <c r="G15" s="428">
        <f>G16*$K16+G17*$K17</f>
        <v>0.2</v>
      </c>
      <c r="H15" s="358"/>
      <c r="I15" s="358"/>
      <c r="J15" s="428">
        <f>J16*$K16+J17*$K17</f>
        <v>0.2</v>
      </c>
      <c r="K15" s="415">
        <v>0.4</v>
      </c>
      <c r="L15" s="428"/>
      <c r="M15" s="428"/>
      <c r="N15" s="474"/>
      <c r="O15" s="761"/>
      <c r="P15" s="761"/>
      <c r="Q15" s="762"/>
      <c r="R15" s="762"/>
      <c r="S15" s="762"/>
      <c r="T15" s="762"/>
      <c r="U15" s="763"/>
      <c r="V15" s="764"/>
      <c r="W15" s="405"/>
      <c r="X15" s="406"/>
      <c r="Y15" s="406"/>
      <c r="Z15" s="802"/>
      <c r="AA15" s="802"/>
    </row>
    <row r="16" spans="1:29" s="456" customFormat="1" ht="210" x14ac:dyDescent="0.25">
      <c r="A16" s="455" t="str">
        <f>'TABLA 7 ESTRUCTURA PROGRAMÁTICA'!D12</f>
        <v>1.2.1 Coordinación, concienciación de actores entorno al proceso de visión de sistemas sostenibles de conservación -SSC-</v>
      </c>
      <c r="B16" s="826" t="str">
        <f>'TABLA 7 ESTRUCTURA PROGRAMÁTICA'!K12</f>
        <v>Grupos de actores conformados para el desarrollo del SSC</v>
      </c>
      <c r="C16" s="840">
        <v>1</v>
      </c>
      <c r="D16" s="902">
        <v>3</v>
      </c>
      <c r="E16" s="919">
        <v>1</v>
      </c>
      <c r="F16" s="903" t="s">
        <v>1240</v>
      </c>
      <c r="G16" s="799">
        <f>E16</f>
        <v>1</v>
      </c>
      <c r="H16" s="416">
        <f>'TABLA 7 ESTRUCTURA PROGRAMÁTICA'!I12</f>
        <v>3</v>
      </c>
      <c r="I16" s="419">
        <f>G16</f>
        <v>1</v>
      </c>
      <c r="J16" s="678">
        <f t="shared" si="2"/>
        <v>1</v>
      </c>
      <c r="K16" s="477">
        <v>0.2</v>
      </c>
      <c r="L16" s="430">
        <f>IF(C16=0,G16,(G16*K16))</f>
        <v>0.2</v>
      </c>
      <c r="M16" s="430">
        <f>IF(L16="N.A","N.A",L16*$K$14*$K$15)</f>
        <v>1.6000000000000004E-2</v>
      </c>
      <c r="N16" s="683">
        <f>(IF(M16="N.A",0,M16))+N12</f>
        <v>0.11199999999999999</v>
      </c>
      <c r="O16" s="1068">
        <v>400000000</v>
      </c>
      <c r="P16" s="1019">
        <v>212096436</v>
      </c>
      <c r="Q16" s="1035">
        <f>P16/O16</f>
        <v>0.53024108999999997</v>
      </c>
      <c r="R16" s="1005">
        <f>P16</f>
        <v>212096436</v>
      </c>
      <c r="S16" s="1008">
        <f>R16/P16</f>
        <v>1</v>
      </c>
      <c r="T16" s="1005">
        <f>P16-R16</f>
        <v>0</v>
      </c>
      <c r="U16" s="1005">
        <f>O16</f>
        <v>400000000</v>
      </c>
      <c r="V16" s="1005"/>
      <c r="W16" s="1008">
        <f>V16/U16</f>
        <v>0</v>
      </c>
      <c r="X16" s="1055"/>
      <c r="Y16" s="1072" t="s">
        <v>1101</v>
      </c>
      <c r="Z16" s="1072" t="s">
        <v>1116</v>
      </c>
      <c r="AA16" s="1086" t="s">
        <v>1109</v>
      </c>
    </row>
    <row r="17" spans="1:29" s="456" customFormat="1" ht="90" x14ac:dyDescent="0.25">
      <c r="A17" s="455" t="str">
        <f>'TABLA 7 ESTRUCTURA PROGRAMÁTICA'!D13</f>
        <v>1.2.2 Diseño conjunto de un modelo y estrategias para la implementación de SSC</v>
      </c>
      <c r="B17" s="826" t="str">
        <f>'TABLA 7 ESTRUCTURA PROGRAMÁTICA'!K13</f>
        <v>Porcentaje de avance del modelo de SSC</v>
      </c>
      <c r="C17" s="840">
        <v>70</v>
      </c>
      <c r="D17" s="677">
        <v>0</v>
      </c>
      <c r="E17" s="828">
        <f t="shared" ref="E17" si="7">IF(C17=0,"N.A",(D17/C17)*1)</f>
        <v>0</v>
      </c>
      <c r="F17" s="903" t="s">
        <v>1205</v>
      </c>
      <c r="G17" s="799">
        <f t="shared" ref="G17:G19" si="8">E17</f>
        <v>0</v>
      </c>
      <c r="H17" s="416">
        <f>'TABLA 7 ESTRUCTURA PROGRAMÁTICA'!I13</f>
        <v>100</v>
      </c>
      <c r="I17" s="419">
        <f t="shared" ref="I17:I19" si="9">E17</f>
        <v>0</v>
      </c>
      <c r="J17" s="678">
        <f t="shared" si="2"/>
        <v>0</v>
      </c>
      <c r="K17" s="477">
        <v>0.4</v>
      </c>
      <c r="L17" s="430">
        <f t="shared" ref="L17:L19" si="10">IF(C17=0,E17,(E17*K17))</f>
        <v>0</v>
      </c>
      <c r="M17" s="430">
        <f t="shared" ref="M17:M19" si="11">IF(L17="N.A","N.A",L17*$K$14*$K$15)</f>
        <v>0</v>
      </c>
      <c r="N17" s="683">
        <f>(IF(M17="N.A",0,M17))+N16</f>
        <v>0.11199999999999999</v>
      </c>
      <c r="O17" s="1069"/>
      <c r="P17" s="1020"/>
      <c r="Q17" s="1036"/>
      <c r="R17" s="1006"/>
      <c r="S17" s="1009"/>
      <c r="T17" s="1006"/>
      <c r="U17" s="1006"/>
      <c r="V17" s="1006"/>
      <c r="W17" s="1009"/>
      <c r="X17" s="1056"/>
      <c r="Y17" s="1143"/>
      <c r="Z17" s="1143"/>
      <c r="AA17" s="1087"/>
    </row>
    <row r="18" spans="1:29" s="456" customFormat="1" ht="210" x14ac:dyDescent="0.25">
      <c r="A18" s="455" t="str">
        <f>'TABLA 7 ESTRUCTURA PROGRAMÁTICA'!D14</f>
        <v>1.2.3 Gestión sinérgica para la promoción y creación de capacidad técnica para la implementación del manejo SSC.</v>
      </c>
      <c r="B18" s="826" t="str">
        <f>'TABLA 7 ESTRUCTURA PROGRAMÁTICA'!K14</f>
        <v xml:space="preserve">Grupos asistidos técnicamente </v>
      </c>
      <c r="C18" s="840">
        <v>1</v>
      </c>
      <c r="D18" s="416">
        <v>3</v>
      </c>
      <c r="E18" s="919">
        <v>1</v>
      </c>
      <c r="F18" s="920" t="s">
        <v>1308</v>
      </c>
      <c r="G18" s="799">
        <f t="shared" si="8"/>
        <v>1</v>
      </c>
      <c r="H18" s="416">
        <f>'TABLA 7 ESTRUCTURA PROGRAMÁTICA'!I14</f>
        <v>3</v>
      </c>
      <c r="I18" s="419">
        <f t="shared" si="9"/>
        <v>1</v>
      </c>
      <c r="J18" s="678">
        <f t="shared" si="2"/>
        <v>1</v>
      </c>
      <c r="K18" s="477">
        <v>0.2</v>
      </c>
      <c r="L18" s="430">
        <f t="shared" si="10"/>
        <v>0.2</v>
      </c>
      <c r="M18" s="430">
        <f t="shared" si="11"/>
        <v>1.6000000000000004E-2</v>
      </c>
      <c r="N18" s="683">
        <f t="shared" ref="N18:N19" si="12">(IF(M18="N.A",0,M18))+N17</f>
        <v>0.128</v>
      </c>
      <c r="O18" s="1069"/>
      <c r="P18" s="1020"/>
      <c r="Q18" s="1036"/>
      <c r="R18" s="1006"/>
      <c r="S18" s="1009"/>
      <c r="T18" s="1006"/>
      <c r="U18" s="1006"/>
      <c r="V18" s="1006"/>
      <c r="W18" s="1009"/>
      <c r="X18" s="1056"/>
      <c r="Y18" s="1143"/>
      <c r="Z18" s="1143"/>
      <c r="AA18" s="1087"/>
    </row>
    <row r="19" spans="1:29" s="456" customFormat="1" ht="250.5" customHeight="1" x14ac:dyDescent="0.25">
      <c r="A19" s="475" t="str">
        <f>'TABLA 7 ESTRUCTURA PROGRAMÁTICA'!D15</f>
        <v xml:space="preserve">1.2.4 Apoyo a la implementación,  seguimiento y evaluación de proyectos pilotos y/o estratégicos  de SSC. </v>
      </c>
      <c r="B19" s="826" t="str">
        <f>'TABLA 7 ESTRUCTURA PROGRAMÁTICA'!K15</f>
        <v xml:space="preserve">Proyectos formulados y apoyados con seguimiento y evaluación. </v>
      </c>
      <c r="C19" s="840">
        <v>2</v>
      </c>
      <c r="D19" s="900">
        <v>3</v>
      </c>
      <c r="E19" s="919">
        <v>1</v>
      </c>
      <c r="F19" s="903" t="s">
        <v>1241</v>
      </c>
      <c r="G19" s="799">
        <f t="shared" si="8"/>
        <v>1</v>
      </c>
      <c r="H19" s="416">
        <f>'TABLA 7 ESTRUCTURA PROGRAMÁTICA'!I15</f>
        <v>5</v>
      </c>
      <c r="I19" s="419">
        <f t="shared" si="9"/>
        <v>1</v>
      </c>
      <c r="J19" s="678">
        <f t="shared" si="2"/>
        <v>1</v>
      </c>
      <c r="K19" s="477">
        <v>0.2</v>
      </c>
      <c r="L19" s="430">
        <f t="shared" si="10"/>
        <v>0.2</v>
      </c>
      <c r="M19" s="430">
        <f t="shared" si="11"/>
        <v>1.6000000000000004E-2</v>
      </c>
      <c r="N19" s="683">
        <f t="shared" si="12"/>
        <v>0.14400000000000002</v>
      </c>
      <c r="O19" s="1069"/>
      <c r="P19" s="1020"/>
      <c r="Q19" s="1037"/>
      <c r="R19" s="1007"/>
      <c r="S19" s="1010"/>
      <c r="T19" s="1007"/>
      <c r="U19" s="1007"/>
      <c r="V19" s="1007"/>
      <c r="W19" s="1010"/>
      <c r="X19" s="1057"/>
      <c r="Y19" s="1073"/>
      <c r="Z19" s="1073"/>
      <c r="AA19" s="1088"/>
    </row>
    <row r="20" spans="1:29" s="456" customFormat="1" ht="32.25" customHeight="1" x14ac:dyDescent="0.25">
      <c r="A20" s="1029" t="s">
        <v>638</v>
      </c>
      <c r="B20" s="1030"/>
      <c r="C20" s="1030"/>
      <c r="D20" s="1030"/>
      <c r="E20" s="1030"/>
      <c r="F20" s="1031"/>
      <c r="G20" s="407"/>
      <c r="H20" s="416"/>
      <c r="I20" s="416"/>
      <c r="J20" s="678">
        <f t="shared" si="2"/>
        <v>0</v>
      </c>
      <c r="K20" s="753"/>
      <c r="L20" s="427">
        <f>SUM(L16:L19)</f>
        <v>0.60000000000000009</v>
      </c>
      <c r="M20" s="430"/>
      <c r="N20" s="480"/>
      <c r="O20" s="786"/>
      <c r="P20" s="481"/>
      <c r="Q20" s="419"/>
      <c r="R20" s="419"/>
      <c r="S20" s="419"/>
      <c r="T20" s="419"/>
      <c r="U20" s="481"/>
      <c r="V20" s="481"/>
      <c r="W20" s="419"/>
      <c r="X20" s="482"/>
      <c r="Y20" s="803"/>
      <c r="Z20" s="421"/>
      <c r="AA20" s="421"/>
    </row>
    <row r="21" spans="1:29" s="423" customFormat="1" ht="111.75" customHeight="1" x14ac:dyDescent="0.25">
      <c r="A21" s="733" t="str">
        <f>'TABLA 7 ESTRUCTURA PROGRAMÁTICA'!B17</f>
        <v>2. GESTIÓN INTEGRAL DEL RIESGO AMBIENTAL,  CLIMÁTICO, Y DEL RECURSO HÍDRICO.</v>
      </c>
      <c r="B21" s="408"/>
      <c r="C21" s="468"/>
      <c r="D21" s="469"/>
      <c r="E21" s="432"/>
      <c r="F21" s="435"/>
      <c r="G21" s="409"/>
      <c r="H21" s="440"/>
      <c r="I21" s="440"/>
      <c r="J21" s="440"/>
      <c r="K21" s="443">
        <v>0.2</v>
      </c>
      <c r="L21" s="444"/>
      <c r="M21" s="432"/>
      <c r="N21" s="483"/>
      <c r="O21" s="787"/>
      <c r="P21" s="484"/>
      <c r="Q21" s="443"/>
      <c r="R21" s="443"/>
      <c r="S21" s="443"/>
      <c r="T21" s="443"/>
      <c r="U21" s="484"/>
      <c r="V21" s="484"/>
      <c r="W21" s="443"/>
      <c r="X21" s="485"/>
      <c r="Y21" s="485"/>
      <c r="Z21" s="485"/>
      <c r="AA21" s="485"/>
      <c r="AB21" s="456"/>
      <c r="AC21" s="456"/>
    </row>
    <row r="22" spans="1:29" s="458" customFormat="1" ht="111.75" customHeight="1" x14ac:dyDescent="0.25">
      <c r="A22" s="453" t="str">
        <f>'TABLA 7 ESTRUCTURA PROGRAMÁTICA'!C17</f>
        <v>2.1  Implementación y evaluación de acciones del Plan Integral de Gestión de Cambio Climático -PIGCC- Territorial del Cesar</v>
      </c>
      <c r="B22" s="410"/>
      <c r="C22" s="470"/>
      <c r="D22" s="414"/>
      <c r="E22" s="428">
        <f>E23*$K23+E24*$K24+E25*$K25</f>
        <v>0.89999999999999991</v>
      </c>
      <c r="F22" s="359"/>
      <c r="G22" s="428">
        <f>G23*$K23+G25*$K25</f>
        <v>0.8</v>
      </c>
      <c r="H22" s="357"/>
      <c r="I22" s="357"/>
      <c r="J22" s="428">
        <f>J23*$K23+J25*$K25</f>
        <v>0.8</v>
      </c>
      <c r="K22" s="415">
        <v>0.3</v>
      </c>
      <c r="L22" s="427"/>
      <c r="M22" s="428"/>
      <c r="N22" s="486"/>
      <c r="O22" s="788"/>
      <c r="P22" s="487"/>
      <c r="Q22" s="415"/>
      <c r="R22" s="415"/>
      <c r="S22" s="415"/>
      <c r="T22" s="415"/>
      <c r="U22" s="487"/>
      <c r="V22" s="487"/>
      <c r="W22" s="415"/>
      <c r="X22" s="488"/>
      <c r="Y22" s="488"/>
      <c r="Z22" s="488"/>
      <c r="AA22" s="488"/>
      <c r="AB22" s="456"/>
      <c r="AC22" s="456"/>
    </row>
    <row r="23" spans="1:29" s="456" customFormat="1" ht="360.75" customHeight="1" x14ac:dyDescent="0.25">
      <c r="A23" s="892" t="str">
        <f>'TABLA 7 ESTRUCTURA PROGRAMÁTICA'!D17</f>
        <v>2.1.1 Gestión e implementación de  Estrategias y/o Proyectos de mitigación y adaptación al cambio climático, en el marco de los planteamientos del -PIGCC- Territorial del Cesar</v>
      </c>
      <c r="B23" s="735" t="str">
        <f>'TABLA 7 ESTRUCTURA PROGRAMÁTICA'!K17</f>
        <v>No. de estrategias y/o proyectos del PIGCC, implementados o promovidos</v>
      </c>
      <c r="C23" s="891">
        <v>3</v>
      </c>
      <c r="D23" s="677">
        <v>3</v>
      </c>
      <c r="E23" s="426">
        <f>IF(C23=0,"N.A",(D23/C23)*1)</f>
        <v>1</v>
      </c>
      <c r="F23" s="912" t="s">
        <v>1243</v>
      </c>
      <c r="G23" s="799">
        <f t="shared" ref="G23:G25" si="13">E23</f>
        <v>1</v>
      </c>
      <c r="H23" s="416">
        <f>'TABLA 7 ESTRUCTURA PROGRAMÁTICA'!I17</f>
        <v>15</v>
      </c>
      <c r="I23" s="430">
        <f>E23</f>
        <v>1</v>
      </c>
      <c r="J23" s="678">
        <f t="shared" si="2"/>
        <v>1</v>
      </c>
      <c r="K23" s="477">
        <v>0.6</v>
      </c>
      <c r="L23" s="426">
        <f>IF(C23=0,E23,(E23*K23))</f>
        <v>0.6</v>
      </c>
      <c r="M23" s="430">
        <f>IF(L23="N.A","N.A",L23*$K$21*$K$22)</f>
        <v>3.5999999999999997E-2</v>
      </c>
      <c r="N23" s="480">
        <f>(IF(M23="N.A",0,M23))+N19</f>
        <v>0.18000000000000002</v>
      </c>
      <c r="O23" s="1046">
        <v>400000000</v>
      </c>
      <c r="P23" s="1019">
        <v>219635027</v>
      </c>
      <c r="Q23" s="1035">
        <f>P23/O23</f>
        <v>0.54908756749999998</v>
      </c>
      <c r="R23" s="1005">
        <f>P23</f>
        <v>219635027</v>
      </c>
      <c r="S23" s="1008">
        <f>R23/P23</f>
        <v>1</v>
      </c>
      <c r="T23" s="1005">
        <f>P23-R23</f>
        <v>0</v>
      </c>
      <c r="U23" s="1005">
        <f>O23</f>
        <v>400000000</v>
      </c>
      <c r="V23" s="1005"/>
      <c r="W23" s="1008">
        <f>V23/U23</f>
        <v>0</v>
      </c>
      <c r="X23" s="1005"/>
      <c r="Y23" s="1107" t="s">
        <v>1102</v>
      </c>
      <c r="Z23" s="1086" t="s">
        <v>1121</v>
      </c>
      <c r="AA23" s="1134"/>
    </row>
    <row r="24" spans="1:29" s="456" customFormat="1" ht="139.5" customHeight="1" x14ac:dyDescent="0.25">
      <c r="A24" s="455" t="str">
        <f>'TABLA 7 ESTRUCTURA PROGRAMÁTICA'!D18</f>
        <v xml:space="preserve">2.1.2 Implementación del SIA de cambio climático dptal  y apoyo efectivo  al sistema  de Registro Nacional de Reducción de Emisiones de Gases de Efecto Invernadero - RENARE  </v>
      </c>
      <c r="B24" s="735" t="str">
        <f>'TABLA 7 ESTRUCTURA PROGRAMÁTICA'!K18</f>
        <v xml:space="preserve">Avance del SIA -CC  y  apoyo a RENARE </v>
      </c>
      <c r="C24" s="840">
        <v>20</v>
      </c>
      <c r="D24" s="677">
        <v>10</v>
      </c>
      <c r="E24" s="426">
        <f>IF(C24=0,"N.A",(D24/C24)*1)</f>
        <v>0.5</v>
      </c>
      <c r="F24" s="903" t="s">
        <v>1218</v>
      </c>
      <c r="G24" s="799">
        <f t="shared" si="13"/>
        <v>0.5</v>
      </c>
      <c r="H24" s="416">
        <f>'TABLA 7 ESTRUCTURA PROGRAMÁTICA'!I18</f>
        <v>100</v>
      </c>
      <c r="I24" s="430">
        <f t="shared" ref="I24:I25" si="14">E24</f>
        <v>0.5</v>
      </c>
      <c r="J24" s="678">
        <f t="shared" si="2"/>
        <v>0.5</v>
      </c>
      <c r="K24" s="477">
        <v>0.2</v>
      </c>
      <c r="L24" s="426">
        <f t="shared" ref="L24:L25" si="15">IF(C24=0,E24,(E24*K24))</f>
        <v>0.1</v>
      </c>
      <c r="M24" s="430">
        <f t="shared" ref="M24:M25" si="16">IF(L24="N.A","N.A",L24*$K$21*$K$22)</f>
        <v>6.000000000000001E-3</v>
      </c>
      <c r="N24" s="480">
        <f>(IF(M24="N.A",0,M24))+N23</f>
        <v>0.18600000000000003</v>
      </c>
      <c r="O24" s="1047"/>
      <c r="P24" s="1020"/>
      <c r="Q24" s="1036"/>
      <c r="R24" s="1006"/>
      <c r="S24" s="1009"/>
      <c r="T24" s="1006"/>
      <c r="U24" s="1006"/>
      <c r="V24" s="1006"/>
      <c r="W24" s="1009"/>
      <c r="X24" s="1006"/>
      <c r="Y24" s="1108"/>
      <c r="Z24" s="1087"/>
      <c r="AA24" s="1132"/>
    </row>
    <row r="25" spans="1:29" s="456" customFormat="1" ht="150" x14ac:dyDescent="0.25">
      <c r="A25" s="696" t="str">
        <f>'TABLA 7 ESTRUCTURA PROGRAMÁTICA'!D19</f>
        <v>2.1.3 Fortalecimiento de la participación y gestión de Corpocesar, en el nodo Regional de Cambio Climático -NRCC- del Caribe</v>
      </c>
      <c r="B25" s="735" t="str">
        <f>'TABLA 7 ESTRUCTURA PROGRAMÁTICA'!K19</f>
        <v>Agenda intersectorial del  NRCC Caribe articulada y apoyada.</v>
      </c>
      <c r="C25" s="840">
        <v>100</v>
      </c>
      <c r="D25" s="677">
        <v>100</v>
      </c>
      <c r="E25" s="426">
        <f t="shared" ref="E25" si="17">IF(C25=0,"N.A",(D25/C25)*1)</f>
        <v>1</v>
      </c>
      <c r="F25" s="422" t="s">
        <v>1242</v>
      </c>
      <c r="G25" s="799">
        <f t="shared" si="13"/>
        <v>1</v>
      </c>
      <c r="H25" s="416">
        <f>'TABLA 7 ESTRUCTURA PROGRAMÁTICA'!I19</f>
        <v>100</v>
      </c>
      <c r="I25" s="430">
        <f t="shared" si="14"/>
        <v>1</v>
      </c>
      <c r="J25" s="678">
        <f t="shared" si="2"/>
        <v>1</v>
      </c>
      <c r="K25" s="477">
        <v>0.2</v>
      </c>
      <c r="L25" s="426">
        <f t="shared" si="15"/>
        <v>0.2</v>
      </c>
      <c r="M25" s="430">
        <f t="shared" si="16"/>
        <v>1.2000000000000002E-2</v>
      </c>
      <c r="N25" s="480">
        <f>(IF(M25="N.A",0,M25))+N24</f>
        <v>0.19800000000000004</v>
      </c>
      <c r="O25" s="1048"/>
      <c r="P25" s="1021"/>
      <c r="Q25" s="1037"/>
      <c r="R25" s="1007"/>
      <c r="S25" s="1010"/>
      <c r="T25" s="1007"/>
      <c r="U25" s="1006"/>
      <c r="V25" s="1007"/>
      <c r="W25" s="1010"/>
      <c r="X25" s="1007"/>
      <c r="Y25" s="1109"/>
      <c r="Z25" s="1088"/>
      <c r="AA25" s="1133"/>
    </row>
    <row r="26" spans="1:29" s="456" customFormat="1" x14ac:dyDescent="0.25">
      <c r="A26" s="1029" t="s">
        <v>638</v>
      </c>
      <c r="B26" s="1030"/>
      <c r="C26" s="1030"/>
      <c r="D26" s="1030"/>
      <c r="E26" s="1030"/>
      <c r="F26" s="1031"/>
      <c r="G26" s="407"/>
      <c r="H26" s="416"/>
      <c r="I26" s="416"/>
      <c r="J26" s="678">
        <f t="shared" si="2"/>
        <v>0</v>
      </c>
      <c r="K26" s="753"/>
      <c r="L26" s="427">
        <f>SUM(L23:L25)</f>
        <v>0.89999999999999991</v>
      </c>
      <c r="M26" s="430"/>
      <c r="N26" s="480"/>
      <c r="O26" s="786"/>
      <c r="P26" s="481"/>
      <c r="Q26" s="419"/>
      <c r="R26" s="419"/>
      <c r="S26" s="419"/>
      <c r="T26" s="419"/>
      <c r="U26" s="481"/>
      <c r="V26" s="481"/>
      <c r="W26" s="419"/>
      <c r="X26" s="482"/>
      <c r="Y26" s="803"/>
      <c r="Z26" s="421"/>
      <c r="AA26" s="421"/>
    </row>
    <row r="27" spans="1:29" s="459" customFormat="1" ht="111.75" customHeight="1" x14ac:dyDescent="0.25">
      <c r="A27" s="450" t="str">
        <f>A21</f>
        <v>2. GESTIÓN INTEGRAL DEL RIESGO AMBIENTAL,  CLIMÁTICO, Y DEL RECURSO HÍDRICO.</v>
      </c>
      <c r="B27" s="745"/>
      <c r="C27" s="465"/>
      <c r="D27" s="466"/>
      <c r="E27" s="433"/>
      <c r="F27" s="434"/>
      <c r="G27" s="399"/>
      <c r="H27" s="439"/>
      <c r="I27" s="439"/>
      <c r="J27" s="439"/>
      <c r="K27" s="796">
        <v>0.2</v>
      </c>
      <c r="L27" s="431"/>
      <c r="M27" s="431"/>
      <c r="N27" s="489"/>
      <c r="O27" s="490"/>
      <c r="P27" s="490"/>
      <c r="Q27" s="490"/>
      <c r="R27" s="490"/>
      <c r="S27" s="490"/>
      <c r="T27" s="490"/>
      <c r="U27" s="491"/>
      <c r="V27" s="492"/>
      <c r="W27" s="492"/>
      <c r="X27" s="491"/>
      <c r="Y27" s="765"/>
      <c r="Z27" s="421"/>
      <c r="AA27" s="421"/>
      <c r="AB27" s="456"/>
      <c r="AC27" s="456"/>
    </row>
    <row r="28" spans="1:29" s="458" customFormat="1" ht="98.25" customHeight="1" x14ac:dyDescent="0.25">
      <c r="A28" s="453" t="str">
        <f>'TABLA 7 ESTRUCTURA PROGRAMÁTICA'!C21</f>
        <v xml:space="preserve">2.2 Implementación de acciones para la operación de la EDANA en el área de jurisdicción de Corpocesar. </v>
      </c>
      <c r="B28" s="746"/>
      <c r="C28" s="467"/>
      <c r="D28" s="414"/>
      <c r="E28" s="925">
        <f>E29*$K29+E30*$K30</f>
        <v>0.875</v>
      </c>
      <c r="F28" s="359"/>
      <c r="G28" s="427"/>
      <c r="H28" s="358"/>
      <c r="I28" s="358"/>
      <c r="J28" s="427">
        <f>J29*$K29</f>
        <v>0.375</v>
      </c>
      <c r="K28" s="415">
        <v>0.1</v>
      </c>
      <c r="L28" s="428"/>
      <c r="M28" s="428"/>
      <c r="N28" s="486"/>
      <c r="O28" s="493"/>
      <c r="P28" s="493"/>
      <c r="Q28" s="493"/>
      <c r="R28" s="493"/>
      <c r="S28" s="493"/>
      <c r="T28" s="493"/>
      <c r="U28" s="494"/>
      <c r="V28" s="495"/>
      <c r="W28" s="495"/>
      <c r="X28" s="494"/>
      <c r="Y28" s="765"/>
      <c r="Z28" s="421"/>
      <c r="AA28" s="421"/>
      <c r="AB28" s="456"/>
      <c r="AC28" s="456"/>
    </row>
    <row r="29" spans="1:29" s="456" customFormat="1" ht="409.5" customHeight="1" x14ac:dyDescent="0.25">
      <c r="A29" s="455" t="str">
        <f>'TABLA 7 ESTRUCTURA PROGRAMÁTICA'!D21</f>
        <v>2.2.1 Gestión para la implementación de la Metodología que permita al sector ambiente realizar una evaluación de daños y necesidades ambientales -EDANA en zonas continentales impactadas por desastres naturales, socionaturales y/o antrópicos</v>
      </c>
      <c r="B29" s="735" t="str">
        <f>'TABLA 7 ESTRUCTURA PROGRAMÁTICA'!K21</f>
        <v>Adopción de la Metodología EDANA</v>
      </c>
      <c r="C29" s="837">
        <v>80</v>
      </c>
      <c r="D29" s="677">
        <v>60</v>
      </c>
      <c r="E29" s="921">
        <f t="shared" ref="E29:E31" si="18">IF(C29=0,"N.A",(D29/C29)*1)</f>
        <v>0.75</v>
      </c>
      <c r="F29" s="895" t="s">
        <v>1245</v>
      </c>
      <c r="G29" s="797">
        <f t="shared" ref="G29:G31" si="19">E29</f>
        <v>0.75</v>
      </c>
      <c r="H29" s="441">
        <f>'TABLA 7 ESTRUCTURA PROGRAMÁTICA'!I21</f>
        <v>100</v>
      </c>
      <c r="I29" s="476">
        <f>E29</f>
        <v>0.75</v>
      </c>
      <c r="J29" s="678">
        <f t="shared" si="2"/>
        <v>0.75</v>
      </c>
      <c r="K29" s="477">
        <v>0.5</v>
      </c>
      <c r="L29" s="429">
        <f>IF(C29=0,E29,(E29*K29))</f>
        <v>0.375</v>
      </c>
      <c r="M29" s="430">
        <f>IF(L29="N.A","N.A",L29*$K$27*$K$28)</f>
        <v>7.5000000000000015E-3</v>
      </c>
      <c r="N29" s="480">
        <f>(IF(M29="N.A",0,M29))+N25</f>
        <v>0.20550000000000004</v>
      </c>
      <c r="O29" s="1044">
        <v>200000000</v>
      </c>
      <c r="P29" s="1019">
        <v>25347900</v>
      </c>
      <c r="Q29" s="1061">
        <f>P29/O29</f>
        <v>0.1267395</v>
      </c>
      <c r="R29" s="1019">
        <f>P29</f>
        <v>25347900</v>
      </c>
      <c r="S29" s="1022">
        <f>R29/P29</f>
        <v>1</v>
      </c>
      <c r="T29" s="1025">
        <f>P29-R29</f>
        <v>0</v>
      </c>
      <c r="U29" s="1019">
        <f>O29</f>
        <v>200000000</v>
      </c>
      <c r="V29" s="1019"/>
      <c r="W29" s="1032">
        <f>V29/U29</f>
        <v>0</v>
      </c>
      <c r="X29" s="1019"/>
      <c r="Y29" s="1107" t="s">
        <v>1102</v>
      </c>
      <c r="Z29" s="1123"/>
      <c r="AA29" s="1084" t="s">
        <v>1110</v>
      </c>
    </row>
    <row r="30" spans="1:29" s="456" customFormat="1" ht="260.25" customHeight="1" x14ac:dyDescent="0.25">
      <c r="A30" s="455" t="str">
        <f>'TABLA 7 ESTRUCTURA PROGRAMÁTICA'!D22</f>
        <v xml:space="preserve">2.2.2 Implementación PILOTO de EDANA en zona priorizada </v>
      </c>
      <c r="B30" s="735" t="str">
        <f>'TABLA 7 ESTRUCTURA PROGRAMÁTICA'!K22</f>
        <v>Avance del piloto EDANA</v>
      </c>
      <c r="C30" s="837">
        <v>20</v>
      </c>
      <c r="D30" s="677">
        <v>20</v>
      </c>
      <c r="E30" s="426">
        <f t="shared" si="18"/>
        <v>1</v>
      </c>
      <c r="F30" s="914" t="s">
        <v>1244</v>
      </c>
      <c r="G30" s="797">
        <f t="shared" si="19"/>
        <v>1</v>
      </c>
      <c r="H30" s="441">
        <f>'TABLA 7 ESTRUCTURA PROGRAMÁTICA'!I22</f>
        <v>100</v>
      </c>
      <c r="I30" s="476">
        <f t="shared" ref="I30:I31" si="20">E30</f>
        <v>1</v>
      </c>
      <c r="J30" s="678">
        <f t="shared" si="2"/>
        <v>1</v>
      </c>
      <c r="K30" s="477">
        <v>0.5</v>
      </c>
      <c r="L30" s="429">
        <f t="shared" ref="L30:L31" si="21">IF(C30=0,E30,(E30*K30))</f>
        <v>0.5</v>
      </c>
      <c r="M30" s="430">
        <f t="shared" ref="M30:M31" si="22">IF(L30="N.A","N.A",L30*$K$27*$K$28)</f>
        <v>1.0000000000000002E-2</v>
      </c>
      <c r="N30" s="480">
        <f>(IF(M30="N.A",0,M30))+N29</f>
        <v>0.21550000000000005</v>
      </c>
      <c r="O30" s="1045"/>
      <c r="P30" s="1020"/>
      <c r="Q30" s="1062"/>
      <c r="R30" s="1020"/>
      <c r="S30" s="1023"/>
      <c r="T30" s="1026"/>
      <c r="U30" s="1020"/>
      <c r="V30" s="1020"/>
      <c r="W30" s="1033"/>
      <c r="X30" s="1020"/>
      <c r="Y30" s="1108"/>
      <c r="Z30" s="1124"/>
      <c r="AA30" s="1126"/>
    </row>
    <row r="31" spans="1:29" s="456" customFormat="1" ht="324.75" hidden="1" customHeight="1" x14ac:dyDescent="0.25">
      <c r="A31" s="695" t="str">
        <f>'TABLA 7 ESTRUCTURA PROGRAMÁTICA'!D23</f>
        <v xml:space="preserve">2.2.3 Diseño, Gestión e institucionalización operativa  de EDANA Corpocesar.  </v>
      </c>
      <c r="B31" s="735" t="str">
        <f>'TABLA 7 ESTRUCTURA PROGRAMÁTICA'!K23</f>
        <v>EDANA en operación</v>
      </c>
      <c r="C31" s="837">
        <v>0</v>
      </c>
      <c r="D31" s="476"/>
      <c r="E31" s="426" t="str">
        <f t="shared" si="18"/>
        <v>N.A</v>
      </c>
      <c r="F31" s="679"/>
      <c r="G31" s="797" t="str">
        <f t="shared" si="19"/>
        <v>N.A</v>
      </c>
      <c r="H31" s="590">
        <f>'TABLA 7 ESTRUCTURA PROGRAMÁTICA'!I23</f>
        <v>1</v>
      </c>
      <c r="I31" s="476" t="str">
        <f t="shared" si="20"/>
        <v>N.A</v>
      </c>
      <c r="J31" s="678" t="str">
        <f t="shared" si="2"/>
        <v>N.A</v>
      </c>
      <c r="K31" s="753">
        <v>0</v>
      </c>
      <c r="L31" s="429" t="str">
        <f t="shared" si="21"/>
        <v>N.A</v>
      </c>
      <c r="M31" s="430" t="str">
        <f t="shared" si="22"/>
        <v>N.A</v>
      </c>
      <c r="N31" s="480">
        <f>(IF(M31="N.A",0,M31))+N30</f>
        <v>0.21550000000000005</v>
      </c>
      <c r="O31" s="1045"/>
      <c r="P31" s="1020"/>
      <c r="Q31" s="1062"/>
      <c r="R31" s="1021"/>
      <c r="S31" s="1024"/>
      <c r="T31" s="1027"/>
      <c r="U31" s="1020"/>
      <c r="V31" s="1020"/>
      <c r="W31" s="1033"/>
      <c r="X31" s="1020"/>
      <c r="Y31" s="1109"/>
      <c r="Z31" s="1125"/>
      <c r="AA31" s="1085"/>
    </row>
    <row r="32" spans="1:29" s="456" customFormat="1" x14ac:dyDescent="0.25">
      <c r="A32" s="1029" t="s">
        <v>638</v>
      </c>
      <c r="B32" s="1030"/>
      <c r="C32" s="1030"/>
      <c r="D32" s="1030"/>
      <c r="E32" s="1030"/>
      <c r="F32" s="1031"/>
      <c r="G32" s="421"/>
      <c r="H32" s="441"/>
      <c r="I32" s="441"/>
      <c r="J32" s="678">
        <f t="shared" si="2"/>
        <v>0</v>
      </c>
      <c r="K32" s="753"/>
      <c r="L32" s="427">
        <f>SUM(L29:L31)</f>
        <v>0.875</v>
      </c>
      <c r="M32" s="430"/>
      <c r="N32" s="480"/>
      <c r="O32" s="789"/>
      <c r="P32" s="479"/>
      <c r="Q32" s="477"/>
      <c r="R32" s="477"/>
      <c r="S32" s="477"/>
      <c r="T32" s="477"/>
      <c r="U32" s="478"/>
      <c r="V32" s="478"/>
      <c r="W32" s="477"/>
      <c r="X32" s="496"/>
      <c r="Y32" s="804"/>
      <c r="Z32" s="421"/>
      <c r="AA32" s="421"/>
    </row>
    <row r="33" spans="1:29" s="423" customFormat="1" ht="111.75" customHeight="1" x14ac:dyDescent="0.25">
      <c r="A33" s="457" t="str">
        <f>A21</f>
        <v>2. GESTIÓN INTEGRAL DEL RIESGO AMBIENTAL,  CLIMÁTICO, Y DEL RECURSO HÍDRICO.</v>
      </c>
      <c r="B33" s="747"/>
      <c r="C33" s="468"/>
      <c r="D33" s="469"/>
      <c r="E33" s="432"/>
      <c r="F33" s="435"/>
      <c r="G33" s="409"/>
      <c r="H33" s="440"/>
      <c r="I33" s="440"/>
      <c r="J33" s="440"/>
      <c r="K33" s="443">
        <v>0.2</v>
      </c>
      <c r="L33" s="444"/>
      <c r="M33" s="432"/>
      <c r="N33" s="483"/>
      <c r="O33" s="787"/>
      <c r="P33" s="484"/>
      <c r="Q33" s="443"/>
      <c r="R33" s="443"/>
      <c r="S33" s="443"/>
      <c r="T33" s="443"/>
      <c r="U33" s="484"/>
      <c r="V33" s="484"/>
      <c r="W33" s="443"/>
      <c r="X33" s="485"/>
      <c r="Y33" s="803"/>
      <c r="Z33" s="421"/>
      <c r="AA33" s="421"/>
      <c r="AB33" s="456"/>
      <c r="AC33" s="456"/>
    </row>
    <row r="34" spans="1:29" s="458" customFormat="1" ht="111.75" customHeight="1" x14ac:dyDescent="0.25">
      <c r="A34" s="461" t="str">
        <f>'TABLA 7 ESTRUCTURA PROGRAMÁTICA'!C25</f>
        <v xml:space="preserve">2.3 Gestión de conocimiento e implementación de medidas para la  reducción del riesgo ambiental en áreas prioritarias del dpto. del Cesar. </v>
      </c>
      <c r="B34" s="410"/>
      <c r="C34" s="470"/>
      <c r="D34" s="414"/>
      <c r="E34" s="814">
        <f>E35*$K35+E36*$K$36+E37*$K37+E38*$K$38</f>
        <v>0.59666666666666668</v>
      </c>
      <c r="F34" s="359"/>
      <c r="G34" s="428">
        <f>G35*$K35+G36*$K$36</f>
        <v>0.29666666666666663</v>
      </c>
      <c r="H34" s="357"/>
      <c r="I34" s="357"/>
      <c r="J34" s="428">
        <f>J35*$K35</f>
        <v>0.03</v>
      </c>
      <c r="K34" s="415">
        <v>0.3</v>
      </c>
      <c r="L34" s="427"/>
      <c r="M34" s="428"/>
      <c r="N34" s="486"/>
      <c r="O34" s="788"/>
      <c r="P34" s="487"/>
      <c r="Q34" s="415"/>
      <c r="R34" s="415"/>
      <c r="S34" s="415"/>
      <c r="T34" s="415"/>
      <c r="U34" s="487"/>
      <c r="V34" s="487"/>
      <c r="W34" s="415"/>
      <c r="X34" s="488"/>
      <c r="Y34" s="803"/>
      <c r="Z34" s="421"/>
      <c r="AA34" s="421"/>
      <c r="AB34" s="456"/>
      <c r="AC34" s="456"/>
    </row>
    <row r="35" spans="1:29" s="456" customFormat="1" ht="193.5" customHeight="1" x14ac:dyDescent="0.25">
      <c r="A35" s="455" t="str">
        <f>'TABLA 7 ESTRUCTURA PROGRAMÁTICA'!D25</f>
        <v>2.3.1 Gestión y ejecución de Acciones de conocimiento para la reducción del riesgo asociado al cambio climático, enmarcadas en la GRD. (Estudios de detalle)</v>
      </c>
      <c r="B35" s="735" t="str">
        <f>'TABLA 7 ESTRUCTURA PROGRAMÁTICA'!K25</f>
        <v xml:space="preserve">Acciones de conocimiento del riesgo ejecutadas </v>
      </c>
      <c r="C35" s="838">
        <v>1</v>
      </c>
      <c r="D35" s="680">
        <v>0.1</v>
      </c>
      <c r="E35" s="429">
        <f t="shared" ref="E35:E38" si="23">IF(C35=0,"N.A",(D35/C35)*1)</f>
        <v>0.1</v>
      </c>
      <c r="F35" s="895" t="s">
        <v>1287</v>
      </c>
      <c r="G35" s="797">
        <f>E35</f>
        <v>0.1</v>
      </c>
      <c r="H35" s="441">
        <f>'TABLA 7 ESTRUCTURA PROGRAMÁTICA'!I25</f>
        <v>3</v>
      </c>
      <c r="I35" s="477">
        <f>G35</f>
        <v>0.1</v>
      </c>
      <c r="J35" s="678">
        <f t="shared" si="2"/>
        <v>0.1</v>
      </c>
      <c r="K35" s="477">
        <v>0.3</v>
      </c>
      <c r="L35" s="426">
        <f>IF(C35=0,G35,(G35*K35))</f>
        <v>0.03</v>
      </c>
      <c r="M35" s="429">
        <f>IF(L35="N.A","N.A",L35*$K$33*$K$34)</f>
        <v>1.8E-3</v>
      </c>
      <c r="N35" s="425">
        <f>(IF(M35="N.A",0,M35))+N31</f>
        <v>0.21730000000000005</v>
      </c>
      <c r="O35" s="1046">
        <v>1500000000</v>
      </c>
      <c r="P35" s="1019">
        <v>1444007856.3599999</v>
      </c>
      <c r="Q35" s="1061">
        <f>P35/O35</f>
        <v>0.96267190423999993</v>
      </c>
      <c r="R35" s="1019">
        <f>P35</f>
        <v>1444007856.3599999</v>
      </c>
      <c r="S35" s="1028">
        <f>R35/P35</f>
        <v>1</v>
      </c>
      <c r="T35" s="1019">
        <f>P35-R35</f>
        <v>0</v>
      </c>
      <c r="U35" s="1038">
        <f>O35</f>
        <v>1500000000</v>
      </c>
      <c r="V35" s="1019"/>
      <c r="W35" s="1032">
        <f>V35/U35</f>
        <v>0</v>
      </c>
      <c r="X35" s="1019"/>
      <c r="Y35" s="1086" t="s">
        <v>1102</v>
      </c>
      <c r="Z35" s="1084" t="s">
        <v>1121</v>
      </c>
      <c r="AA35" s="1084" t="s">
        <v>1110</v>
      </c>
    </row>
    <row r="36" spans="1:29" s="456" customFormat="1" ht="182.25" customHeight="1" x14ac:dyDescent="0.25">
      <c r="A36" s="455" t="str">
        <f>'TABLA 7 ESTRUCTURA PROGRAMÁTICA'!D26</f>
        <v xml:space="preserve">2.3.2 Gestión e implementación de Medidas estructurales y/o proyectos para la REDUCCION del riesgo </v>
      </c>
      <c r="B36" s="735" t="str">
        <f>'TABLA 7 ESTRUCTURA PROGRAMÁTICA'!K26</f>
        <v>Medidas estructurales ejecutadas</v>
      </c>
      <c r="C36" s="838">
        <v>90</v>
      </c>
      <c r="D36" s="900">
        <v>60</v>
      </c>
      <c r="E36" s="429">
        <f t="shared" si="23"/>
        <v>0.66666666666666663</v>
      </c>
      <c r="F36" s="918" t="s">
        <v>1288</v>
      </c>
      <c r="G36" s="797">
        <f>E36</f>
        <v>0.66666666666666663</v>
      </c>
      <c r="H36" s="590">
        <f>'TABLA 7 ESTRUCTURA PROGRAMÁTICA'!I26</f>
        <v>100</v>
      </c>
      <c r="I36" s="477">
        <f t="shared" ref="I36:I38" si="24">E36</f>
        <v>0.66666666666666663</v>
      </c>
      <c r="J36" s="678">
        <f t="shared" si="2"/>
        <v>0.66666666666666663</v>
      </c>
      <c r="K36" s="477">
        <v>0.4</v>
      </c>
      <c r="L36" s="426">
        <f t="shared" ref="L36:L38" si="25">IF(C36=0,E36,(E36*K36))</f>
        <v>0.26666666666666666</v>
      </c>
      <c r="M36" s="429">
        <f t="shared" ref="M36:M38" si="26">IF(L36="N.A","N.A",L36*$K$33*$K$34)</f>
        <v>1.6E-2</v>
      </c>
      <c r="N36" s="425">
        <f>(IF(M36="N.A",0,M36))+N35</f>
        <v>0.23330000000000006</v>
      </c>
      <c r="O36" s="1047"/>
      <c r="P36" s="1020"/>
      <c r="Q36" s="1062"/>
      <c r="R36" s="1020"/>
      <c r="S36" s="1023"/>
      <c r="T36" s="1020"/>
      <c r="U36" s="1039"/>
      <c r="V36" s="1020"/>
      <c r="W36" s="1033"/>
      <c r="X36" s="1020"/>
      <c r="Y36" s="1087"/>
      <c r="Z36" s="1126"/>
      <c r="AA36" s="1126"/>
    </row>
    <row r="37" spans="1:29" s="456" customFormat="1" ht="409.5" customHeight="1" x14ac:dyDescent="0.25">
      <c r="A37" s="1081" t="str">
        <f>'TABLA 7 ESTRUCTURA PROGRAMÁTICA'!D27</f>
        <v xml:space="preserve">2.3.3 Gestión,  implementación y evaluación de Medidas  no estructurales y/o proyectos para la REDUCCION del riesgo </v>
      </c>
      <c r="B37" s="735" t="str">
        <f>'TABLA 7 ESTRUCTURA PROGRAMÁTICA'!K27</f>
        <v>Medidas no estructurales ejecutadas</v>
      </c>
      <c r="C37" s="838">
        <v>1</v>
      </c>
      <c r="D37" s="900">
        <v>3</v>
      </c>
      <c r="E37" s="429">
        <v>1</v>
      </c>
      <c r="F37" s="922" t="s">
        <v>1289</v>
      </c>
      <c r="G37" s="496">
        <f t="shared" ref="G37:G38" si="27">E37</f>
        <v>1</v>
      </c>
      <c r="H37" s="590">
        <f>'TABLA 7 ESTRUCTURA PROGRAMÁTICA'!I27</f>
        <v>5</v>
      </c>
      <c r="I37" s="477">
        <f t="shared" si="24"/>
        <v>1</v>
      </c>
      <c r="J37" s="678">
        <f t="shared" si="2"/>
        <v>1</v>
      </c>
      <c r="K37" s="477">
        <v>0.15</v>
      </c>
      <c r="L37" s="426">
        <f t="shared" si="25"/>
        <v>0.15</v>
      </c>
      <c r="M37" s="429">
        <f t="shared" si="26"/>
        <v>8.9999999999999993E-3</v>
      </c>
      <c r="N37" s="425">
        <f t="shared" ref="N37:N38" si="28">(IF(M37="N.A",0,M37))+N36</f>
        <v>0.24230000000000007</v>
      </c>
      <c r="O37" s="1047"/>
      <c r="P37" s="1020"/>
      <c r="Q37" s="1062"/>
      <c r="R37" s="1020"/>
      <c r="S37" s="1023"/>
      <c r="T37" s="1020"/>
      <c r="U37" s="1039"/>
      <c r="V37" s="1020"/>
      <c r="W37" s="1033"/>
      <c r="X37" s="1020"/>
      <c r="Y37" s="1087"/>
      <c r="Z37" s="1126"/>
      <c r="AA37" s="1126"/>
    </row>
    <row r="38" spans="1:29" s="456" customFormat="1" ht="225" customHeight="1" x14ac:dyDescent="0.25">
      <c r="A38" s="1083"/>
      <c r="B38" s="735" t="str">
        <f>'TABLA 7 ESTRUCTURA PROGRAMÁTICA'!K28</f>
        <v>Medidas no estructurales evaluadas</v>
      </c>
      <c r="C38" s="838">
        <v>1</v>
      </c>
      <c r="D38" s="677">
        <v>1</v>
      </c>
      <c r="E38" s="429">
        <f t="shared" si="23"/>
        <v>1</v>
      </c>
      <c r="F38" s="422" t="s">
        <v>1219</v>
      </c>
      <c r="G38" s="496">
        <f t="shared" si="27"/>
        <v>1</v>
      </c>
      <c r="H38" s="590">
        <f>'TABLA 7 ESTRUCTURA PROGRAMÁTICA'!I28</f>
        <v>5</v>
      </c>
      <c r="I38" s="477">
        <f t="shared" si="24"/>
        <v>1</v>
      </c>
      <c r="J38" s="678">
        <f t="shared" si="2"/>
        <v>1</v>
      </c>
      <c r="K38" s="477">
        <v>0.15</v>
      </c>
      <c r="L38" s="426">
        <f t="shared" si="25"/>
        <v>0.15</v>
      </c>
      <c r="M38" s="429">
        <f t="shared" si="26"/>
        <v>8.9999999999999993E-3</v>
      </c>
      <c r="N38" s="425">
        <f t="shared" si="28"/>
        <v>0.25130000000000008</v>
      </c>
      <c r="O38" s="1048"/>
      <c r="P38" s="1021"/>
      <c r="Q38" s="1127"/>
      <c r="R38" s="1021"/>
      <c r="S38" s="1024"/>
      <c r="T38" s="1021"/>
      <c r="U38" s="1040"/>
      <c r="V38" s="1021"/>
      <c r="W38" s="1034"/>
      <c r="X38" s="1021"/>
      <c r="Y38" s="1088"/>
      <c r="Z38" s="1085"/>
      <c r="AA38" s="1085"/>
    </row>
    <row r="39" spans="1:29" s="456" customFormat="1" ht="111.75" customHeight="1" x14ac:dyDescent="0.25">
      <c r="A39" s="1029" t="s">
        <v>638</v>
      </c>
      <c r="B39" s="1030"/>
      <c r="C39" s="1030"/>
      <c r="D39" s="1030"/>
      <c r="E39" s="1030"/>
      <c r="F39" s="1031"/>
      <c r="G39" s="411"/>
      <c r="H39" s="441"/>
      <c r="I39" s="441"/>
      <c r="J39" s="678">
        <f t="shared" si="2"/>
        <v>0</v>
      </c>
      <c r="K39" s="753"/>
      <c r="L39" s="427">
        <f>SUM(L33:L36)</f>
        <v>0.29666666666666663</v>
      </c>
      <c r="M39" s="429"/>
      <c r="N39" s="425"/>
      <c r="O39" s="789"/>
      <c r="P39" s="478"/>
      <c r="Q39" s="477"/>
      <c r="R39" s="477"/>
      <c r="S39" s="477"/>
      <c r="T39" s="477"/>
      <c r="U39" s="478"/>
      <c r="V39" s="478"/>
      <c r="W39" s="477"/>
      <c r="X39" s="497"/>
      <c r="Y39" s="803"/>
      <c r="Z39" s="421"/>
      <c r="AA39" s="421"/>
    </row>
    <row r="40" spans="1:29" s="423" customFormat="1" ht="111.75" customHeight="1" x14ac:dyDescent="0.25">
      <c r="A40" s="457" t="str">
        <f>A21</f>
        <v>2. GESTIÓN INTEGRAL DEL RIESGO AMBIENTAL,  CLIMÁTICO, Y DEL RECURSO HÍDRICO.</v>
      </c>
      <c r="B40" s="747"/>
      <c r="C40" s="468"/>
      <c r="D40" s="469"/>
      <c r="E40" s="432"/>
      <c r="F40" s="435"/>
      <c r="G40" s="409"/>
      <c r="H40" s="440"/>
      <c r="I40" s="440"/>
      <c r="J40" s="440"/>
      <c r="K40" s="443">
        <v>0.2</v>
      </c>
      <c r="L40" s="444"/>
      <c r="M40" s="432"/>
      <c r="N40" s="483"/>
      <c r="O40" s="787"/>
      <c r="P40" s="484"/>
      <c r="Q40" s="443"/>
      <c r="R40" s="443"/>
      <c r="S40" s="443"/>
      <c r="T40" s="443"/>
      <c r="U40" s="484"/>
      <c r="V40" s="484"/>
      <c r="W40" s="443"/>
      <c r="X40" s="485"/>
      <c r="Y40" s="803"/>
      <c r="Z40" s="421"/>
      <c r="AA40" s="421"/>
      <c r="AB40" s="456"/>
      <c r="AC40" s="456"/>
    </row>
    <row r="41" spans="1:29" s="458" customFormat="1" ht="111.75" customHeight="1" x14ac:dyDescent="0.25">
      <c r="A41" s="461" t="str">
        <f>'TABLA 7 ESTRUCTURA PROGRAMÁTICA'!C30</f>
        <v>2.4 Gestión integral del recurso hídrico y materialización de la ZOAT en el area de jurisdiccion de Corpocesar.</v>
      </c>
      <c r="B41" s="410"/>
      <c r="C41" s="470"/>
      <c r="D41" s="414"/>
      <c r="E41" s="814">
        <f>E42*$K42+E43*$K43+E44*$K44+E45*$K45+E46*$K46+E47*$K47+E48*$K48+E50*$K50+E51*$K51+E52*$K52+E53*$K53+E54*$K54+E55*$K55+E56*$K56</f>
        <v>0.43475000000000003</v>
      </c>
      <c r="F41" s="359"/>
      <c r="G41" s="428">
        <f>G43*$K43+G44*$K44+G47*$K47+G50*$K50+G51*$K51+G52*$K52+G53*$K53+G55*$K55+G56*$K56</f>
        <v>0.25975000000000004</v>
      </c>
      <c r="H41" s="357"/>
      <c r="I41" s="357"/>
      <c r="J41" s="428">
        <f>J43*$K43+J44*$K44+J47*$K47+J50*$K50+J51*$K51+J52*$K52+J53*$K53+J55*$K55+J56*$K56</f>
        <v>0.25975000000000004</v>
      </c>
      <c r="K41" s="415">
        <v>0.3</v>
      </c>
      <c r="L41" s="427"/>
      <c r="M41" s="428"/>
      <c r="N41" s="486"/>
      <c r="O41" s="788"/>
      <c r="P41" s="487"/>
      <c r="Q41" s="415"/>
      <c r="R41" s="415"/>
      <c r="S41" s="415"/>
      <c r="T41" s="415"/>
      <c r="U41" s="487"/>
      <c r="V41" s="487"/>
      <c r="W41" s="415"/>
      <c r="X41" s="488"/>
      <c r="Y41" s="803"/>
      <c r="Z41" s="421"/>
      <c r="AA41" s="421"/>
      <c r="AB41" s="456"/>
      <c r="AC41" s="456"/>
    </row>
    <row r="42" spans="1:29" s="456" customFormat="1" ht="111.75" customHeight="1" x14ac:dyDescent="0.25">
      <c r="A42" s="1081" t="str">
        <f>'TABLA 7 ESTRUCTURA PROGRAMÁTICA'!D30</f>
        <v>2.4.1 Desarrollo de instrumentos de planificación y administración del recurso hídrico, y contribución a la ejecución de Plan Hídrico Nacional -PHN- fase III, en el marco de la PNGIRH.</v>
      </c>
      <c r="B42" s="735" t="str">
        <f>'TABLA 7 ESTRUCTURA PROGRAMÁTICA'!K30</f>
        <v xml:space="preserve">Fases de nuevos POMCAS adelantadas (4 fases) </v>
      </c>
      <c r="C42" s="838">
        <v>1</v>
      </c>
      <c r="D42" s="901">
        <v>1</v>
      </c>
      <c r="E42" s="477">
        <f>IF(C42=0,"N.A",(D42/C42)*1)</f>
        <v>1</v>
      </c>
      <c r="F42" s="679" t="s">
        <v>1198</v>
      </c>
      <c r="G42" s="496">
        <f t="shared" ref="G42:G56" si="29">E42</f>
        <v>1</v>
      </c>
      <c r="H42" s="441">
        <f>'TABLA 7 ESTRUCTURA PROGRAMÁTICA'!I30</f>
        <v>4</v>
      </c>
      <c r="I42" s="477">
        <f>E42</f>
        <v>1</v>
      </c>
      <c r="J42" s="678">
        <f t="shared" si="2"/>
        <v>1</v>
      </c>
      <c r="K42" s="477">
        <v>0.1</v>
      </c>
      <c r="L42" s="426">
        <f>IF(C42=0,E42,(E42*K42))</f>
        <v>0.1</v>
      </c>
      <c r="M42" s="429">
        <f>IF(L42="N.A","N.A",L42*$K$40*$K$41)</f>
        <v>6.000000000000001E-3</v>
      </c>
      <c r="N42" s="425">
        <f>(IF(M42="N.A",0,M42))+N38</f>
        <v>0.25730000000000008</v>
      </c>
      <c r="O42" s="1046">
        <v>4650000000</v>
      </c>
      <c r="P42" s="1019">
        <v>4373828055.1000004</v>
      </c>
      <c r="Q42" s="1061">
        <f>P42/O42</f>
        <v>0.94060818389247325</v>
      </c>
      <c r="R42" s="1019">
        <f>P42</f>
        <v>4373828055.1000004</v>
      </c>
      <c r="S42" s="1028">
        <f>R42/P42</f>
        <v>1</v>
      </c>
      <c r="T42" s="1019">
        <f>P42-R42</f>
        <v>0</v>
      </c>
      <c r="U42" s="1019">
        <f>O42</f>
        <v>4650000000</v>
      </c>
      <c r="V42" s="1019">
        <f>P42</f>
        <v>4373828055.1000004</v>
      </c>
      <c r="W42" s="1032">
        <f>V42/U42</f>
        <v>0.94060818389247325</v>
      </c>
      <c r="X42" s="1019"/>
      <c r="Y42" s="1086" t="s">
        <v>1103</v>
      </c>
      <c r="Z42" s="1144" t="s">
        <v>1117</v>
      </c>
      <c r="AA42" s="1086" t="s">
        <v>1111</v>
      </c>
    </row>
    <row r="43" spans="1:29" s="456" customFormat="1" ht="166.5" customHeight="1" x14ac:dyDescent="0.25">
      <c r="A43" s="1082"/>
      <c r="B43" s="735" t="str">
        <f>'TABLA 7 ESTRUCTURA PROGRAMÁTICA'!K31</f>
        <v>Acciones de POMCA  implementadas (componentes de la fase 4)</v>
      </c>
      <c r="C43" s="829">
        <v>8</v>
      </c>
      <c r="D43" s="753">
        <v>6</v>
      </c>
      <c r="E43" s="477">
        <f t="shared" ref="E43:E56" si="30">IF(C43=0,"N.A",(D43/C43)*1)</f>
        <v>0.75</v>
      </c>
      <c r="F43" s="913" t="s">
        <v>1220</v>
      </c>
      <c r="G43" s="797">
        <f t="shared" si="29"/>
        <v>0.75</v>
      </c>
      <c r="H43" s="590">
        <f>'TABLA 7 ESTRUCTURA PROGRAMÁTICA'!I31</f>
        <v>28</v>
      </c>
      <c r="I43" s="477">
        <f>G43</f>
        <v>0.75</v>
      </c>
      <c r="J43" s="678">
        <f t="shared" si="2"/>
        <v>0.75</v>
      </c>
      <c r="K43" s="477">
        <v>0.1</v>
      </c>
      <c r="L43" s="426">
        <f>IF(C43=0,G43,(G43*K43))</f>
        <v>7.5000000000000011E-2</v>
      </c>
      <c r="M43" s="429">
        <f t="shared" ref="M43:M56" si="31">IF(L43="N.A","N.A",L43*$K$40*$K$41)</f>
        <v>4.5000000000000005E-3</v>
      </c>
      <c r="N43" s="425">
        <f>(IF(M43="N.A",0,M43))+N42</f>
        <v>0.26180000000000009</v>
      </c>
      <c r="O43" s="1047"/>
      <c r="P43" s="1020"/>
      <c r="Q43" s="1062"/>
      <c r="R43" s="1020"/>
      <c r="S43" s="1023"/>
      <c r="T43" s="1020"/>
      <c r="U43" s="1020"/>
      <c r="V43" s="1020"/>
      <c r="W43" s="1033"/>
      <c r="X43" s="1020"/>
      <c r="Y43" s="1087"/>
      <c r="Z43" s="1145"/>
      <c r="AA43" s="1087"/>
    </row>
    <row r="44" spans="1:29" s="456" customFormat="1" ht="120" x14ac:dyDescent="0.25">
      <c r="A44" s="1082"/>
      <c r="B44" s="735" t="str">
        <f>'TABLA 7 ESTRUCTURA PROGRAMÁTICA'!K32</f>
        <v>POMCA con seguimiento, coordinación y evaluación/año</v>
      </c>
      <c r="C44" s="829">
        <v>8</v>
      </c>
      <c r="D44" s="677">
        <v>3</v>
      </c>
      <c r="E44" s="477">
        <f t="shared" si="30"/>
        <v>0.375</v>
      </c>
      <c r="F44" s="679" t="s">
        <v>1170</v>
      </c>
      <c r="G44" s="797">
        <f t="shared" si="29"/>
        <v>0.375</v>
      </c>
      <c r="H44" s="590">
        <f>'TABLA 7 ESTRUCTURA PROGRAMÁTICA'!I32</f>
        <v>8</v>
      </c>
      <c r="I44" s="477">
        <f t="shared" ref="I44:I70" si="32">E44</f>
        <v>0.375</v>
      </c>
      <c r="J44" s="678">
        <f t="shared" si="2"/>
        <v>0.375</v>
      </c>
      <c r="K44" s="477">
        <v>0.05</v>
      </c>
      <c r="L44" s="426">
        <f t="shared" ref="L44:L55" si="33">IF(C44=0,E44,(E44*K44))</f>
        <v>1.8750000000000003E-2</v>
      </c>
      <c r="M44" s="429">
        <f t="shared" si="31"/>
        <v>1.1250000000000001E-3</v>
      </c>
      <c r="N44" s="425">
        <f t="shared" ref="N44:N56" si="34">(IF(M44="N.A",0,M44))+N43</f>
        <v>0.26292500000000008</v>
      </c>
      <c r="O44" s="1047"/>
      <c r="P44" s="1020"/>
      <c r="Q44" s="1062"/>
      <c r="R44" s="1020"/>
      <c r="S44" s="1023"/>
      <c r="T44" s="1020"/>
      <c r="U44" s="1020"/>
      <c r="V44" s="1020"/>
      <c r="W44" s="1033"/>
      <c r="X44" s="1020"/>
      <c r="Y44" s="1087"/>
      <c r="Z44" s="1145"/>
      <c r="AA44" s="1087"/>
    </row>
    <row r="45" spans="1:29" s="456" customFormat="1" ht="120" x14ac:dyDescent="0.25">
      <c r="A45" s="1082"/>
      <c r="B45" s="735" t="str">
        <f>'TABLA 7 ESTRUCTURA PROGRAMÁTICA'!K33</f>
        <v>Nuevas Fases de los PMA  de Microcuenca formulados.</v>
      </c>
      <c r="C45" s="829">
        <v>1</v>
      </c>
      <c r="D45" s="898">
        <v>0.1</v>
      </c>
      <c r="E45" s="477">
        <f t="shared" si="30"/>
        <v>0.1</v>
      </c>
      <c r="F45" s="679" t="s">
        <v>1310</v>
      </c>
      <c r="G45" s="496">
        <f t="shared" si="29"/>
        <v>0.1</v>
      </c>
      <c r="H45" s="590">
        <f>'TABLA 7 ESTRUCTURA PROGRAMÁTICA'!I33</f>
        <v>3</v>
      </c>
      <c r="I45" s="477">
        <f t="shared" si="32"/>
        <v>0.1</v>
      </c>
      <c r="J45" s="678">
        <f t="shared" si="2"/>
        <v>0.1</v>
      </c>
      <c r="K45" s="477">
        <v>0.05</v>
      </c>
      <c r="L45" s="426">
        <f t="shared" si="33"/>
        <v>5.000000000000001E-3</v>
      </c>
      <c r="M45" s="429">
        <f t="shared" si="31"/>
        <v>3.0000000000000008E-4</v>
      </c>
      <c r="N45" s="425">
        <f t="shared" si="34"/>
        <v>0.2632250000000001</v>
      </c>
      <c r="O45" s="1047"/>
      <c r="P45" s="1020"/>
      <c r="Q45" s="1062"/>
      <c r="R45" s="1020"/>
      <c r="S45" s="1023"/>
      <c r="T45" s="1020"/>
      <c r="U45" s="1020"/>
      <c r="V45" s="1020"/>
      <c r="W45" s="1033"/>
      <c r="X45" s="1020"/>
      <c r="Y45" s="1087"/>
      <c r="Z45" s="1145"/>
      <c r="AA45" s="1087"/>
    </row>
    <row r="46" spans="1:29" s="456" customFormat="1" ht="111.75" customHeight="1" x14ac:dyDescent="0.25">
      <c r="A46" s="1082"/>
      <c r="B46" s="735" t="str">
        <f>'TABLA 7 ESTRUCTURA PROGRAMÁTICA'!K34</f>
        <v xml:space="preserve">Acciones de PMA de  Microcuencas Implementadas/año </v>
      </c>
      <c r="C46" s="829">
        <v>1</v>
      </c>
      <c r="D46" s="900">
        <v>0</v>
      </c>
      <c r="E46" s="419">
        <f t="shared" si="30"/>
        <v>0</v>
      </c>
      <c r="F46" s="895" t="s">
        <v>1279</v>
      </c>
      <c r="G46" s="496">
        <f t="shared" si="29"/>
        <v>0</v>
      </c>
      <c r="H46" s="590">
        <f>'TABLA 7 ESTRUCTURA PROGRAMÁTICA'!I34</f>
        <v>5</v>
      </c>
      <c r="I46" s="477">
        <f t="shared" si="32"/>
        <v>0</v>
      </c>
      <c r="J46" s="678">
        <f t="shared" si="2"/>
        <v>0</v>
      </c>
      <c r="K46" s="477">
        <v>0.1</v>
      </c>
      <c r="L46" s="426">
        <f t="shared" si="33"/>
        <v>0</v>
      </c>
      <c r="M46" s="429">
        <f t="shared" si="31"/>
        <v>0</v>
      </c>
      <c r="N46" s="425">
        <f t="shared" si="34"/>
        <v>0.2632250000000001</v>
      </c>
      <c r="O46" s="1047"/>
      <c r="P46" s="1020"/>
      <c r="Q46" s="1062"/>
      <c r="R46" s="1020"/>
      <c r="S46" s="1023"/>
      <c r="T46" s="1020"/>
      <c r="U46" s="1020"/>
      <c r="V46" s="1020"/>
      <c r="W46" s="1033"/>
      <c r="X46" s="1020"/>
      <c r="Y46" s="1087"/>
      <c r="Z46" s="1145"/>
      <c r="AA46" s="1087"/>
    </row>
    <row r="47" spans="1:29" s="456" customFormat="1" ht="322.5" customHeight="1" x14ac:dyDescent="0.25">
      <c r="A47" s="1082"/>
      <c r="B47" s="735" t="str">
        <f>'TABLA 7 ESTRUCTURA PROGRAMÁTICA'!K35</f>
        <v xml:space="preserve">Acciones de PMA de Acuíferos  Implementadas/año </v>
      </c>
      <c r="C47" s="829">
        <v>2</v>
      </c>
      <c r="D47" s="677">
        <v>1</v>
      </c>
      <c r="E47" s="477">
        <f t="shared" si="30"/>
        <v>0.5</v>
      </c>
      <c r="F47" s="679" t="s">
        <v>1246</v>
      </c>
      <c r="G47" s="797">
        <f t="shared" si="29"/>
        <v>0.5</v>
      </c>
      <c r="H47" s="590">
        <f>'TABLA 7 ESTRUCTURA PROGRAMÁTICA'!I35</f>
        <v>7</v>
      </c>
      <c r="I47" s="477">
        <f t="shared" si="32"/>
        <v>0.5</v>
      </c>
      <c r="J47" s="678">
        <f t="shared" si="2"/>
        <v>0.5</v>
      </c>
      <c r="K47" s="477">
        <v>0.05</v>
      </c>
      <c r="L47" s="426">
        <f t="shared" si="33"/>
        <v>2.5000000000000001E-2</v>
      </c>
      <c r="M47" s="429">
        <f t="shared" si="31"/>
        <v>1.5000000000000002E-3</v>
      </c>
      <c r="N47" s="425">
        <f t="shared" si="34"/>
        <v>0.2647250000000001</v>
      </c>
      <c r="O47" s="1047"/>
      <c r="P47" s="1020"/>
      <c r="Q47" s="1062"/>
      <c r="R47" s="1020"/>
      <c r="S47" s="1023"/>
      <c r="T47" s="1020"/>
      <c r="U47" s="1020"/>
      <c r="V47" s="1020"/>
      <c r="W47" s="1033"/>
      <c r="X47" s="1020"/>
      <c r="Y47" s="1087"/>
      <c r="Z47" s="1145"/>
      <c r="AA47" s="1087"/>
    </row>
    <row r="48" spans="1:29" s="456" customFormat="1" ht="179.25" customHeight="1" x14ac:dyDescent="0.25">
      <c r="A48" s="1083"/>
      <c r="B48" s="735" t="str">
        <f>'TABLA 7 ESTRUCTURA PROGRAMÁTICA'!K36</f>
        <v xml:space="preserve">Otras acciones de planeación y gestión de  Acuíferos  Implementadas/año </v>
      </c>
      <c r="C48" s="829">
        <v>1</v>
      </c>
      <c r="D48" s="677">
        <v>0</v>
      </c>
      <c r="E48" s="477">
        <f t="shared" si="30"/>
        <v>0</v>
      </c>
      <c r="F48" s="679" t="s">
        <v>1247</v>
      </c>
      <c r="G48" s="496">
        <f t="shared" si="29"/>
        <v>0</v>
      </c>
      <c r="H48" s="590">
        <f>'TABLA 7 ESTRUCTURA PROGRAMÁTICA'!I36</f>
        <v>3</v>
      </c>
      <c r="I48" s="477">
        <f t="shared" si="32"/>
        <v>0</v>
      </c>
      <c r="J48" s="678">
        <f t="shared" si="2"/>
        <v>0</v>
      </c>
      <c r="K48" s="477">
        <v>0.05</v>
      </c>
      <c r="L48" s="426">
        <f t="shared" si="33"/>
        <v>0</v>
      </c>
      <c r="M48" s="429">
        <f t="shared" si="31"/>
        <v>0</v>
      </c>
      <c r="N48" s="425">
        <f t="shared" si="34"/>
        <v>0.2647250000000001</v>
      </c>
      <c r="O48" s="1047"/>
      <c r="P48" s="1020"/>
      <c r="Q48" s="1062"/>
      <c r="R48" s="1020"/>
      <c r="S48" s="1023"/>
      <c r="T48" s="1020"/>
      <c r="U48" s="1020"/>
      <c r="V48" s="1020"/>
      <c r="W48" s="1033"/>
      <c r="X48" s="1020"/>
      <c r="Y48" s="1087"/>
      <c r="Z48" s="1146"/>
      <c r="AA48" s="1087"/>
    </row>
    <row r="49" spans="1:29" s="456" customFormat="1" ht="1.5" customHeight="1" x14ac:dyDescent="0.25">
      <c r="A49" s="1081" t="str">
        <f>'TABLA 7 ESTRUCTURA PROGRAMÁTICA'!D37</f>
        <v>2.4.2 Gestión, formulación e  Implementación de PORH.</v>
      </c>
      <c r="B49" s="735" t="str">
        <f>'TABLA 7 ESTRUCTURA PROGRAMÁTICA'!K37</f>
        <v>Nuevo PORH formulado (S/. Prioridad)</v>
      </c>
      <c r="C49" s="829">
        <v>0</v>
      </c>
      <c r="D49" s="677">
        <v>0</v>
      </c>
      <c r="E49" s="477" t="str">
        <f t="shared" si="30"/>
        <v>N.A</v>
      </c>
      <c r="F49" s="679"/>
      <c r="G49" s="496" t="str">
        <f t="shared" si="29"/>
        <v>N.A</v>
      </c>
      <c r="H49" s="590">
        <f>'TABLA 7 ESTRUCTURA PROGRAMÁTICA'!I37</f>
        <v>1</v>
      </c>
      <c r="I49" s="477" t="str">
        <f t="shared" si="32"/>
        <v>N.A</v>
      </c>
      <c r="J49" s="678" t="str">
        <f t="shared" si="2"/>
        <v>N.A</v>
      </c>
      <c r="K49" s="477">
        <v>0</v>
      </c>
      <c r="L49" s="426" t="str">
        <f t="shared" si="33"/>
        <v>N.A</v>
      </c>
      <c r="M49" s="429" t="str">
        <f t="shared" si="31"/>
        <v>N.A</v>
      </c>
      <c r="N49" s="425">
        <f t="shared" si="34"/>
        <v>0.2647250000000001</v>
      </c>
      <c r="O49" s="1047"/>
      <c r="P49" s="1020"/>
      <c r="Q49" s="1062"/>
      <c r="R49" s="1020"/>
      <c r="S49" s="1023"/>
      <c r="T49" s="1020"/>
      <c r="U49" s="1020"/>
      <c r="V49" s="1020"/>
      <c r="W49" s="1033"/>
      <c r="X49" s="1020"/>
      <c r="Y49" s="1087"/>
      <c r="Z49" s="1086" t="s">
        <v>1118</v>
      </c>
      <c r="AA49" s="1087"/>
    </row>
    <row r="50" spans="1:29" s="456" customFormat="1" ht="150" x14ac:dyDescent="0.25">
      <c r="A50" s="1083"/>
      <c r="B50" s="735" t="str">
        <f>'TABLA 7 ESTRUCTURA PROGRAMÁTICA'!K38</f>
        <v xml:space="preserve">Acciones de PORH implementadas/plan (R. Cesar, Calenturitas y Chiriaimo). </v>
      </c>
      <c r="C50" s="496">
        <v>3</v>
      </c>
      <c r="D50" s="905">
        <v>0.5</v>
      </c>
      <c r="E50" s="477">
        <f t="shared" si="30"/>
        <v>0.16666666666666666</v>
      </c>
      <c r="F50" s="679" t="s">
        <v>1248</v>
      </c>
      <c r="G50" s="797">
        <f t="shared" si="29"/>
        <v>0.16666666666666666</v>
      </c>
      <c r="H50" s="590">
        <f>'TABLA 7 ESTRUCTURA PROGRAMÁTICA'!I38</f>
        <v>10</v>
      </c>
      <c r="I50" s="477">
        <f t="shared" si="32"/>
        <v>0.16666666666666666</v>
      </c>
      <c r="J50" s="678">
        <f t="shared" si="2"/>
        <v>0.16666666666666666</v>
      </c>
      <c r="K50" s="477">
        <v>0.1</v>
      </c>
      <c r="L50" s="426">
        <f t="shared" si="33"/>
        <v>1.6666666666666666E-2</v>
      </c>
      <c r="M50" s="429">
        <f>IF(L50="N.A","N.A",L50*$K$40*$K$41)</f>
        <v>1E-3</v>
      </c>
      <c r="N50" s="425">
        <f t="shared" si="34"/>
        <v>0.2657250000000001</v>
      </c>
      <c r="O50" s="1047"/>
      <c r="P50" s="1020"/>
      <c r="Q50" s="1062"/>
      <c r="R50" s="1020"/>
      <c r="S50" s="1023"/>
      <c r="T50" s="1020"/>
      <c r="U50" s="1020"/>
      <c r="V50" s="1020"/>
      <c r="W50" s="1033"/>
      <c r="X50" s="1020"/>
      <c r="Y50" s="1087"/>
      <c r="Z50" s="1088"/>
      <c r="AA50" s="1087"/>
    </row>
    <row r="51" spans="1:29" s="456" customFormat="1" ht="90" x14ac:dyDescent="0.25">
      <c r="A51" s="1081" t="str">
        <f>'TABLA 7 ESTRUCTURA PROGRAMÁTICA'!D39</f>
        <v>2.4.3 Control, seguimiento y apoyo a implementación de  los PSMV y PUEAA aprobados por la Corporación e implementación de acciones para el uso eficiente y descontaminación del recurso hídrico en el dpto. del Cesar. (armonización con proyecto 4.1)</v>
      </c>
      <c r="B51" s="735" t="str">
        <f>'TABLA 7 ESTRUCTURA PROGRAMÁTICA'!K39</f>
        <v xml:space="preserve"> PSMV´s con seguimiento/año</v>
      </c>
      <c r="C51" s="829">
        <v>25</v>
      </c>
      <c r="D51" s="677">
        <v>20</v>
      </c>
      <c r="E51" s="477">
        <f t="shared" si="30"/>
        <v>0.8</v>
      </c>
      <c r="F51" s="895" t="s">
        <v>1249</v>
      </c>
      <c r="G51" s="797">
        <f t="shared" si="29"/>
        <v>0.8</v>
      </c>
      <c r="H51" s="590">
        <f>'TABLA 7 ESTRUCTURA PROGRAMÁTICA'!I39</f>
        <v>25</v>
      </c>
      <c r="I51" s="477">
        <f t="shared" si="32"/>
        <v>0.8</v>
      </c>
      <c r="J51" s="678">
        <f t="shared" si="2"/>
        <v>0.8</v>
      </c>
      <c r="K51" s="477">
        <v>0.04</v>
      </c>
      <c r="L51" s="426">
        <f t="shared" si="33"/>
        <v>3.2000000000000001E-2</v>
      </c>
      <c r="M51" s="429">
        <f t="shared" si="31"/>
        <v>1.92E-3</v>
      </c>
      <c r="N51" s="425">
        <f>(IF(M51="N.A",0,M51))+N50</f>
        <v>0.26764500000000008</v>
      </c>
      <c r="O51" s="1047"/>
      <c r="P51" s="1020"/>
      <c r="Q51" s="1062"/>
      <c r="R51" s="1020"/>
      <c r="S51" s="1023"/>
      <c r="T51" s="1020"/>
      <c r="U51" s="1020"/>
      <c r="V51" s="1020"/>
      <c r="W51" s="1033"/>
      <c r="X51" s="1020"/>
      <c r="Y51" s="1087"/>
      <c r="Z51" s="497" t="s">
        <v>1119</v>
      </c>
      <c r="AA51" s="1087"/>
    </row>
    <row r="52" spans="1:29" s="456" customFormat="1" ht="210.75" customHeight="1" x14ac:dyDescent="0.25">
      <c r="A52" s="1082"/>
      <c r="B52" s="735" t="str">
        <f>'TABLA 7 ESTRUCTURA PROGRAMÁTICA'!K40</f>
        <v xml:space="preserve">STAR apoyados (medida estructural y no estructural para disminuir la contaminación hídrica)/año </v>
      </c>
      <c r="C52" s="829">
        <v>1</v>
      </c>
      <c r="D52" s="677">
        <v>1</v>
      </c>
      <c r="E52" s="477">
        <f t="shared" si="30"/>
        <v>1</v>
      </c>
      <c r="F52" s="679" t="s">
        <v>1250</v>
      </c>
      <c r="G52" s="797">
        <f t="shared" si="29"/>
        <v>1</v>
      </c>
      <c r="H52" s="590">
        <f>'TABLA 7 ESTRUCTURA PROGRAMÁTICA'!I40</f>
        <v>4</v>
      </c>
      <c r="I52" s="477">
        <f>G52</f>
        <v>1</v>
      </c>
      <c r="J52" s="678">
        <f t="shared" si="2"/>
        <v>1</v>
      </c>
      <c r="K52" s="477">
        <v>0.02</v>
      </c>
      <c r="L52" s="426">
        <f>IF(C52=0,G52,(G52*K52))</f>
        <v>0.02</v>
      </c>
      <c r="M52" s="429">
        <f t="shared" si="31"/>
        <v>1.1999999999999999E-3</v>
      </c>
      <c r="N52" s="425">
        <f t="shared" si="34"/>
        <v>0.26884500000000006</v>
      </c>
      <c r="O52" s="1047"/>
      <c r="P52" s="1020"/>
      <c r="Q52" s="1062"/>
      <c r="R52" s="1020"/>
      <c r="S52" s="1023"/>
      <c r="T52" s="1020"/>
      <c r="U52" s="1020"/>
      <c r="V52" s="1020"/>
      <c r="W52" s="1033"/>
      <c r="X52" s="1020"/>
      <c r="Y52" s="1087"/>
      <c r="Z52" s="497" t="s">
        <v>1120</v>
      </c>
      <c r="AA52" s="1087"/>
    </row>
    <row r="53" spans="1:29" s="456" customFormat="1" ht="150.75" customHeight="1" x14ac:dyDescent="0.25">
      <c r="A53" s="1083"/>
      <c r="B53" s="735" t="str">
        <f>'TABLA 7 ESTRUCTURA PROGRAMÁTICA'!K41</f>
        <v>Cobertura de PUEAA con seguimiento (PUEAA seguimiento/Aprobados)</v>
      </c>
      <c r="C53" s="829">
        <v>100</v>
      </c>
      <c r="D53" s="677">
        <v>85</v>
      </c>
      <c r="E53" s="477">
        <f t="shared" si="30"/>
        <v>0.85</v>
      </c>
      <c r="F53" s="679" t="s">
        <v>1171</v>
      </c>
      <c r="G53" s="797">
        <f t="shared" si="29"/>
        <v>0.85</v>
      </c>
      <c r="H53" s="590">
        <f>'TABLA 7 ESTRUCTURA PROGRAMÁTICA'!I41</f>
        <v>100</v>
      </c>
      <c r="I53" s="477">
        <f t="shared" si="32"/>
        <v>0.85</v>
      </c>
      <c r="J53" s="678">
        <f t="shared" si="2"/>
        <v>0.85</v>
      </c>
      <c r="K53" s="477">
        <v>0.04</v>
      </c>
      <c r="L53" s="426">
        <f t="shared" si="33"/>
        <v>3.4000000000000002E-2</v>
      </c>
      <c r="M53" s="429">
        <f t="shared" si="31"/>
        <v>2.0400000000000001E-3</v>
      </c>
      <c r="N53" s="425">
        <f t="shared" si="34"/>
        <v>0.27088500000000004</v>
      </c>
      <c r="O53" s="1047"/>
      <c r="P53" s="1020"/>
      <c r="Q53" s="1062"/>
      <c r="R53" s="1020"/>
      <c r="S53" s="1023"/>
      <c r="T53" s="1020"/>
      <c r="U53" s="1020"/>
      <c r="V53" s="1020"/>
      <c r="W53" s="1033"/>
      <c r="X53" s="1020"/>
      <c r="Y53" s="1087"/>
      <c r="Z53" s="809"/>
      <c r="AA53" s="1087"/>
    </row>
    <row r="54" spans="1:29" s="456" customFormat="1" ht="122.25" customHeight="1" x14ac:dyDescent="0.25">
      <c r="A54" s="695" t="str">
        <f>'TABLA 7 ESTRUCTURA PROGRAMÁTICA'!D42</f>
        <v xml:space="preserve">2.4.4 Acotamiento de rondas hídricas e incorporación a las Determinantes ambientales (Cuerpos de agua priorizados: R. Guatapurí no 1). Armonización con el proyecto 3.1 </v>
      </c>
      <c r="B54" s="735" t="str">
        <f>'TABLA 7 ESTRUCTURA PROGRAMÁTICA'!K42</f>
        <v>Ronda hídrica acotada/año</v>
      </c>
      <c r="C54" s="829">
        <v>0.3</v>
      </c>
      <c r="D54" s="476">
        <v>0.14000000000000001</v>
      </c>
      <c r="E54" s="477">
        <f t="shared" si="30"/>
        <v>0.46666666666666673</v>
      </c>
      <c r="F54" s="679" t="s">
        <v>1251</v>
      </c>
      <c r="G54" s="496">
        <f t="shared" si="29"/>
        <v>0.46666666666666673</v>
      </c>
      <c r="H54" s="590">
        <f>'TABLA 7 ESTRUCTURA PROGRAMÁTICA'!I42</f>
        <v>2</v>
      </c>
      <c r="I54" s="477">
        <f>G54</f>
        <v>0.46666666666666673</v>
      </c>
      <c r="J54" s="678">
        <f t="shared" si="2"/>
        <v>0.46666666666666673</v>
      </c>
      <c r="K54" s="477">
        <v>0.15</v>
      </c>
      <c r="L54" s="426">
        <f>IF(C54=0,G54,(G54*K54))</f>
        <v>7.0000000000000007E-2</v>
      </c>
      <c r="M54" s="429">
        <f t="shared" si="31"/>
        <v>4.2000000000000006E-3</v>
      </c>
      <c r="N54" s="425">
        <f t="shared" si="34"/>
        <v>0.27508500000000002</v>
      </c>
      <c r="O54" s="1047"/>
      <c r="P54" s="1020"/>
      <c r="Q54" s="1062"/>
      <c r="R54" s="1020"/>
      <c r="S54" s="1023"/>
      <c r="T54" s="1020"/>
      <c r="U54" s="1020"/>
      <c r="V54" s="1020"/>
      <c r="W54" s="1033"/>
      <c r="X54" s="1020"/>
      <c r="Y54" s="1087"/>
      <c r="Z54" s="809"/>
      <c r="AA54" s="1087"/>
    </row>
    <row r="55" spans="1:29" s="456" customFormat="1" ht="138" customHeight="1" x14ac:dyDescent="0.25">
      <c r="A55" s="455" t="str">
        <f>'TABLA 7 ESTRUCTURA PROGRAMÁTICA'!D43</f>
        <v xml:space="preserve">2.4.5 Estructuración e implementación de una estrategia integral para la recuperación de ecosistemas en la cuenca del río Cesar (tipo APP). En armonía con el programa 5 y la actividad 2.4.2 </v>
      </c>
      <c r="B55" s="735" t="str">
        <f>'TABLA 7 ESTRUCTURA PROGRAMÁTICA'!K43</f>
        <v>Avance de la Estrategia integral estructurada e implementada</v>
      </c>
      <c r="C55" s="829">
        <v>30</v>
      </c>
      <c r="D55" s="900">
        <v>10</v>
      </c>
      <c r="E55" s="477">
        <f t="shared" si="30"/>
        <v>0.33333333333333331</v>
      </c>
      <c r="F55" s="679" t="s">
        <v>1199</v>
      </c>
      <c r="G55" s="797">
        <f t="shared" si="29"/>
        <v>0.33333333333333331</v>
      </c>
      <c r="H55" s="590">
        <f>'TABLA 7 ESTRUCTURA PROGRAMÁTICA'!I43</f>
        <v>100</v>
      </c>
      <c r="I55" s="477">
        <f t="shared" si="32"/>
        <v>0.33333333333333331</v>
      </c>
      <c r="J55" s="678">
        <f t="shared" si="2"/>
        <v>0.33333333333333331</v>
      </c>
      <c r="K55" s="477">
        <v>0.1</v>
      </c>
      <c r="L55" s="426">
        <f t="shared" si="33"/>
        <v>3.3333333333333333E-2</v>
      </c>
      <c r="M55" s="429">
        <f t="shared" si="31"/>
        <v>2E-3</v>
      </c>
      <c r="N55" s="425">
        <f t="shared" si="34"/>
        <v>0.27708500000000003</v>
      </c>
      <c r="O55" s="1047"/>
      <c r="P55" s="1020"/>
      <c r="Q55" s="1062"/>
      <c r="R55" s="1020"/>
      <c r="S55" s="1023"/>
      <c r="T55" s="1020"/>
      <c r="U55" s="1020"/>
      <c r="V55" s="1020"/>
      <c r="W55" s="1033"/>
      <c r="X55" s="1020"/>
      <c r="Y55" s="1087"/>
      <c r="Z55" s="809"/>
      <c r="AA55" s="1087"/>
    </row>
    <row r="56" spans="1:29" s="456" customFormat="1" ht="184.5" customHeight="1" x14ac:dyDescent="0.25">
      <c r="A56" s="696" t="str">
        <f>'TABLA 7 ESTRUCTURA PROGRAMÁTICA'!D44</f>
        <v>2.4.6 Instalación de las denominadas "plataformas colaborativas" con el MADS,  para la articulación de inversiones y acciones para la recuperación de ecosistemas degradados en torno a cuencas hidrográficas.</v>
      </c>
      <c r="B56" s="735" t="str">
        <f>'TABLA 7 ESTRUCTURA PROGRAMÁTICA'!K44</f>
        <v xml:space="preserve">Plataforma  colaborativa CAR-MADS, en operación </v>
      </c>
      <c r="C56" s="829">
        <v>1</v>
      </c>
      <c r="D56" s="893">
        <v>0.1</v>
      </c>
      <c r="E56" s="477">
        <f t="shared" si="30"/>
        <v>0.1</v>
      </c>
      <c r="F56" s="679" t="s">
        <v>1290</v>
      </c>
      <c r="G56" s="797">
        <f t="shared" si="29"/>
        <v>0.1</v>
      </c>
      <c r="H56" s="590">
        <f>'TABLA 7 ESTRUCTURA PROGRAMÁTICA'!I44</f>
        <v>1</v>
      </c>
      <c r="I56" s="477">
        <f>G56</f>
        <v>0.1</v>
      </c>
      <c r="J56" s="678">
        <f t="shared" si="2"/>
        <v>0.1</v>
      </c>
      <c r="K56" s="477">
        <v>0.05</v>
      </c>
      <c r="L56" s="426">
        <f>IF(C56=0,G56,(G56*K56))</f>
        <v>5.000000000000001E-3</v>
      </c>
      <c r="M56" s="429">
        <f t="shared" si="31"/>
        <v>3.0000000000000008E-4</v>
      </c>
      <c r="N56" s="425">
        <f t="shared" si="34"/>
        <v>0.27738500000000005</v>
      </c>
      <c r="O56" s="1048"/>
      <c r="P56" s="1021"/>
      <c r="Q56" s="1127"/>
      <c r="R56" s="1021"/>
      <c r="S56" s="1024"/>
      <c r="T56" s="1021"/>
      <c r="U56" s="1021"/>
      <c r="V56" s="1021"/>
      <c r="W56" s="1034"/>
      <c r="X56" s="1021"/>
      <c r="Y56" s="1088"/>
      <c r="Z56" s="809"/>
      <c r="AA56" s="1088"/>
    </row>
    <row r="57" spans="1:29" s="456" customFormat="1" ht="111.75" customHeight="1" x14ac:dyDescent="0.25">
      <c r="A57" s="1029"/>
      <c r="B57" s="1030"/>
      <c r="C57" s="1030"/>
      <c r="D57" s="1030"/>
      <c r="E57" s="1030"/>
      <c r="F57" s="1031"/>
      <c r="G57" s="411"/>
      <c r="H57" s="441"/>
      <c r="I57" s="476"/>
      <c r="J57" s="678">
        <f t="shared" si="2"/>
        <v>0</v>
      </c>
      <c r="K57" s="426"/>
      <c r="L57" s="427">
        <f>SUM(L42:L56)</f>
        <v>0.43475000000000003</v>
      </c>
      <c r="M57" s="429"/>
      <c r="N57" s="425"/>
      <c r="O57" s="789"/>
      <c r="P57" s="478"/>
      <c r="Q57" s="477"/>
      <c r="R57" s="477"/>
      <c r="S57" s="477"/>
      <c r="T57" s="477"/>
      <c r="U57" s="478"/>
      <c r="V57" s="478"/>
      <c r="W57" s="477"/>
      <c r="X57" s="497"/>
      <c r="Y57" s="803"/>
      <c r="Z57" s="421"/>
      <c r="AA57" s="421"/>
    </row>
    <row r="58" spans="1:29" s="423" customFormat="1" ht="111.75" customHeight="1" x14ac:dyDescent="0.25">
      <c r="A58" s="457" t="str">
        <f>'TABLA 7 ESTRUCTURA PROGRAMÁTICA'!B46</f>
        <v>3. OCUPACIÓN TERRITORIAL INTEGRAL</v>
      </c>
      <c r="B58" s="747"/>
      <c r="C58" s="468"/>
      <c r="D58" s="469"/>
      <c r="E58" s="432"/>
      <c r="F58" s="435"/>
      <c r="G58" s="409"/>
      <c r="H58" s="440"/>
      <c r="I58" s="440"/>
      <c r="J58" s="440"/>
      <c r="K58" s="443">
        <v>0.1</v>
      </c>
      <c r="L58" s="444"/>
      <c r="M58" s="432"/>
      <c r="N58" s="483"/>
      <c r="O58" s="787"/>
      <c r="P58" s="484"/>
      <c r="Q58" s="443"/>
      <c r="R58" s="443"/>
      <c r="S58" s="443"/>
      <c r="T58" s="443"/>
      <c r="U58" s="484"/>
      <c r="V58" s="484"/>
      <c r="W58" s="443"/>
      <c r="X58" s="485"/>
      <c r="Y58" s="803"/>
      <c r="Z58" s="421"/>
      <c r="AA58" s="421"/>
      <c r="AB58" s="456"/>
      <c r="AC58" s="456"/>
    </row>
    <row r="59" spans="1:29" s="458" customFormat="1" ht="111.75" customHeight="1" x14ac:dyDescent="0.25">
      <c r="A59" s="461" t="str">
        <f>'TABLA 7 ESTRUCTURA PROGRAMÁTICA'!C46</f>
        <v xml:space="preserve">3.1  Fortalecimiento del proceso de Ordenamiento Territorial como estrategia  para promover el  desarrollo terrirorial sostenible, en el dpto del Cesar.   </v>
      </c>
      <c r="B59" s="410"/>
      <c r="C59" s="470"/>
      <c r="D59" s="414"/>
      <c r="E59" s="814">
        <f>E60*$K60+E61*$K61+E62*$K62+E63*$K63</f>
        <v>0.54</v>
      </c>
      <c r="F59" s="359"/>
      <c r="G59" s="428">
        <f>G60*$K60+G62*$K62+G63*$K63</f>
        <v>0.54</v>
      </c>
      <c r="H59" s="357"/>
      <c r="I59" s="357"/>
      <c r="J59" s="428">
        <f>J60*$K60+J62*$K62+J63*$K63</f>
        <v>0.54</v>
      </c>
      <c r="K59" s="415">
        <v>0.4</v>
      </c>
      <c r="L59" s="427"/>
      <c r="M59" s="428"/>
      <c r="N59" s="486"/>
      <c r="O59" s="788"/>
      <c r="P59" s="487"/>
      <c r="Q59" s="415"/>
      <c r="R59" s="415"/>
      <c r="S59" s="415"/>
      <c r="T59" s="415"/>
      <c r="U59" s="487"/>
      <c r="V59" s="487"/>
      <c r="W59" s="415"/>
      <c r="X59" s="488"/>
      <c r="Y59" s="803"/>
      <c r="Z59" s="421"/>
      <c r="AA59" s="421"/>
      <c r="AB59" s="456"/>
      <c r="AC59" s="456"/>
    </row>
    <row r="60" spans="1:29" s="456" customFormat="1" ht="90" x14ac:dyDescent="0.25">
      <c r="A60" s="696" t="str">
        <f>'TABLA 7 ESTRUCTURA PROGRAMÁTICA'!D46</f>
        <v xml:space="preserve">3.1.1 Actualización de las determinantes ambientales para el Ordenamiento territorial (énfasis en cambio climático, GRD, suelo suburbano, EEP)  </v>
      </c>
      <c r="B60" s="1084" t="str">
        <f>'TABLA 7 ESTRUCTURA PROGRAMÁTICA'!K46</f>
        <v xml:space="preserve">Avance de Determinantes Ambientales revisadas, actualizadas y socializadas                                                                                                                                                              </v>
      </c>
      <c r="C60" s="838">
        <v>100</v>
      </c>
      <c r="D60" s="677">
        <v>100</v>
      </c>
      <c r="E60" s="429">
        <f t="shared" ref="E60:E63" si="35">IF(C60=0,"N.A",(D60/C60)*1)</f>
        <v>1</v>
      </c>
      <c r="F60" s="679" t="s">
        <v>1221</v>
      </c>
      <c r="G60" s="797">
        <f t="shared" ref="G60:G63" si="36">E60</f>
        <v>1</v>
      </c>
      <c r="H60" s="441">
        <f>'TABLA 7 ESTRUCTURA PROGRAMÁTICA'!I46</f>
        <v>100</v>
      </c>
      <c r="I60" s="477">
        <f t="shared" si="32"/>
        <v>1</v>
      </c>
      <c r="J60" s="678">
        <f t="shared" si="2"/>
        <v>1</v>
      </c>
      <c r="K60" s="477">
        <v>0.5</v>
      </c>
      <c r="L60" s="426">
        <f>IF(C60=0,E60,(E60*K60))</f>
        <v>0.5</v>
      </c>
      <c r="M60" s="429">
        <f>IF(L60="N.A","N.A",L60*$K$58*$K$59)</f>
        <v>2.0000000000000004E-2</v>
      </c>
      <c r="N60" s="425">
        <f>(IF(M60="N.A",0,M60))+N56</f>
        <v>0.29738500000000007</v>
      </c>
      <c r="O60" s="1046">
        <v>100000000</v>
      </c>
      <c r="P60" s="1019">
        <v>40026500</v>
      </c>
      <c r="Q60" s="1061">
        <f>P60/O60</f>
        <v>0.40026499999999998</v>
      </c>
      <c r="R60" s="1019">
        <f>P60</f>
        <v>40026500</v>
      </c>
      <c r="S60" s="1028">
        <f>R60/P60</f>
        <v>1</v>
      </c>
      <c r="T60" s="1016">
        <f>P60-R60</f>
        <v>0</v>
      </c>
      <c r="U60" s="1019">
        <f>O60</f>
        <v>100000000</v>
      </c>
      <c r="V60" s="1019">
        <f>P60</f>
        <v>40026500</v>
      </c>
      <c r="W60" s="1028">
        <f>Q60</f>
        <v>0.40026499999999998</v>
      </c>
      <c r="X60" s="1019"/>
      <c r="Y60" s="1086" t="s">
        <v>1104</v>
      </c>
      <c r="Z60" s="1086" t="s">
        <v>1125</v>
      </c>
      <c r="AA60" s="1134"/>
    </row>
    <row r="61" spans="1:29" s="456" customFormat="1" ht="60" x14ac:dyDescent="0.25">
      <c r="A61" s="695" t="str">
        <f>'TABLA 7 ESTRUCTURA PROGRAMÁTICA'!D47</f>
        <v xml:space="preserve">3.1.2 Socialización y divulgación de las DA para el OT (cartografía temática compartida)  </v>
      </c>
      <c r="B61" s="1085"/>
      <c r="C61" s="838">
        <v>100</v>
      </c>
      <c r="D61" s="677">
        <v>0</v>
      </c>
      <c r="E61" s="429">
        <f t="shared" si="35"/>
        <v>0</v>
      </c>
      <c r="F61" s="679" t="s">
        <v>1157</v>
      </c>
      <c r="G61" s="797">
        <f t="shared" si="36"/>
        <v>0</v>
      </c>
      <c r="H61" s="590">
        <f>'TABLA 7 ESTRUCTURA PROGRAMÁTICA'!I47</f>
        <v>100</v>
      </c>
      <c r="I61" s="477">
        <f t="shared" si="32"/>
        <v>0</v>
      </c>
      <c r="J61" s="678">
        <f t="shared" si="2"/>
        <v>0</v>
      </c>
      <c r="K61" s="415">
        <v>0.2</v>
      </c>
      <c r="L61" s="426">
        <f t="shared" ref="L61:L63" si="37">IF(C61=0,E61,(E61*K61))</f>
        <v>0</v>
      </c>
      <c r="M61" s="429">
        <f t="shared" ref="M61:M63" si="38">IF(L61="N.A","N.A",L61*$K$58*$K$59)</f>
        <v>0</v>
      </c>
      <c r="N61" s="425">
        <f>(IF(M61="N.A",0,M61))+N60</f>
        <v>0.29738500000000007</v>
      </c>
      <c r="O61" s="1047"/>
      <c r="P61" s="1020"/>
      <c r="Q61" s="1062"/>
      <c r="R61" s="1020"/>
      <c r="S61" s="1023"/>
      <c r="T61" s="1017"/>
      <c r="U61" s="1020"/>
      <c r="V61" s="1020"/>
      <c r="W61" s="1023"/>
      <c r="X61" s="1020"/>
      <c r="Y61" s="1087"/>
      <c r="Z61" s="1132"/>
      <c r="AA61" s="1132"/>
    </row>
    <row r="62" spans="1:29" s="456" customFormat="1" ht="144.75" customHeight="1" x14ac:dyDescent="0.25">
      <c r="A62" s="455" t="str">
        <f>'TABLA 7 ESTRUCTURA PROGRAMÁTICA'!D48</f>
        <v xml:space="preserve">3.1.3 Fortalecimiento operativo del proceso de evaluación (verificación  de componentes claves del diagnóstico territorial descrito en el DTS del proyecto de revisión y/o ajuste del POT).  </v>
      </c>
      <c r="B62" s="694" t="str">
        <f>'TABLA 7 ESTRUCTURA PROGRAMÁTICA'!K48</f>
        <v xml:space="preserve">Diagnósticos relevantes del DTS de proyectos de ajustes verificados </v>
      </c>
      <c r="C62" s="838">
        <v>100</v>
      </c>
      <c r="D62" s="677">
        <v>0</v>
      </c>
      <c r="E62" s="429">
        <f t="shared" si="35"/>
        <v>0</v>
      </c>
      <c r="F62" s="679" t="s">
        <v>1158</v>
      </c>
      <c r="G62" s="797">
        <f t="shared" si="36"/>
        <v>0</v>
      </c>
      <c r="H62" s="590">
        <f>'TABLA 7 ESTRUCTURA PROGRAMÁTICA'!I48</f>
        <v>100</v>
      </c>
      <c r="I62" s="477">
        <f t="shared" si="32"/>
        <v>0</v>
      </c>
      <c r="J62" s="678">
        <f t="shared" si="2"/>
        <v>0</v>
      </c>
      <c r="K62" s="477">
        <v>0.1</v>
      </c>
      <c r="L62" s="426">
        <f t="shared" si="37"/>
        <v>0</v>
      </c>
      <c r="M62" s="429">
        <f t="shared" si="38"/>
        <v>0</v>
      </c>
      <c r="N62" s="425">
        <f t="shared" ref="N62:N63" si="39">(IF(M62="N.A",0,M62))+N61</f>
        <v>0.29738500000000007</v>
      </c>
      <c r="O62" s="1047"/>
      <c r="P62" s="1020"/>
      <c r="Q62" s="1062"/>
      <c r="R62" s="1020"/>
      <c r="S62" s="1023"/>
      <c r="T62" s="1017"/>
      <c r="U62" s="1020"/>
      <c r="V62" s="1020"/>
      <c r="W62" s="1023"/>
      <c r="X62" s="1020"/>
      <c r="Y62" s="1087"/>
      <c r="Z62" s="1132"/>
      <c r="AA62" s="1132"/>
    </row>
    <row r="63" spans="1:29" s="456" customFormat="1" ht="150" x14ac:dyDescent="0.25">
      <c r="A63" s="455" t="str">
        <f>'TABLA 7 ESTRUCTURA PROGRAMÁTICA'!D49</f>
        <v>3.1.4 Control, Seguimiento y evaluación de los asuntos ambientales  concertados en el proceso de revisión y/o ajustes de los POT, PBOT y EOT del Cesar</v>
      </c>
      <c r="B63" s="694" t="str">
        <f>'TABLA 7 ESTRUCTURA PROGRAMÁTICA'!K49</f>
        <v>Actos administrativos del proceso, con seguimiento, control y evaluación</v>
      </c>
      <c r="C63" s="838">
        <v>100</v>
      </c>
      <c r="D63" s="677">
        <v>20</v>
      </c>
      <c r="E63" s="678">
        <f t="shared" si="35"/>
        <v>0.2</v>
      </c>
      <c r="F63" s="679" t="s">
        <v>1222</v>
      </c>
      <c r="G63" s="797">
        <f t="shared" si="36"/>
        <v>0.2</v>
      </c>
      <c r="H63" s="590">
        <f>'TABLA 7 ESTRUCTURA PROGRAMÁTICA'!I49</f>
        <v>100</v>
      </c>
      <c r="I63" s="477">
        <f t="shared" si="32"/>
        <v>0.2</v>
      </c>
      <c r="J63" s="678">
        <f t="shared" si="2"/>
        <v>0.2</v>
      </c>
      <c r="K63" s="477">
        <v>0.2</v>
      </c>
      <c r="L63" s="426">
        <f t="shared" si="37"/>
        <v>4.0000000000000008E-2</v>
      </c>
      <c r="M63" s="429">
        <f t="shared" si="38"/>
        <v>1.6000000000000005E-3</v>
      </c>
      <c r="N63" s="425">
        <f t="shared" si="39"/>
        <v>0.29898500000000006</v>
      </c>
      <c r="O63" s="1048"/>
      <c r="P63" s="1021"/>
      <c r="Q63" s="1127"/>
      <c r="R63" s="1021"/>
      <c r="S63" s="1024"/>
      <c r="T63" s="1018"/>
      <c r="U63" s="1021"/>
      <c r="V63" s="1021"/>
      <c r="W63" s="1024"/>
      <c r="X63" s="1021"/>
      <c r="Y63" s="1088"/>
      <c r="Z63" s="1133"/>
      <c r="AA63" s="1133"/>
    </row>
    <row r="64" spans="1:29" s="456" customFormat="1" x14ac:dyDescent="0.25">
      <c r="A64" s="1029">
        <v>0</v>
      </c>
      <c r="B64" s="1030"/>
      <c r="C64" s="1030"/>
      <c r="D64" s="1030"/>
      <c r="E64" s="1030"/>
      <c r="F64" s="1031"/>
      <c r="G64" s="411"/>
      <c r="H64" s="441"/>
      <c r="I64" s="476"/>
      <c r="J64" s="678">
        <f t="shared" si="2"/>
        <v>0</v>
      </c>
      <c r="K64" s="753"/>
      <c r="L64" s="427">
        <f>SUM(L59:L63)</f>
        <v>0.54</v>
      </c>
      <c r="M64" s="429"/>
      <c r="N64" s="425"/>
      <c r="O64" s="789"/>
      <c r="P64" s="478"/>
      <c r="Q64" s="477"/>
      <c r="R64" s="477"/>
      <c r="S64" s="477"/>
      <c r="T64" s="477"/>
      <c r="U64" s="478"/>
      <c r="V64" s="478"/>
      <c r="W64" s="477"/>
      <c r="X64" s="497"/>
      <c r="Y64" s="803"/>
      <c r="Z64" s="421"/>
      <c r="AA64" s="421"/>
    </row>
    <row r="65" spans="1:29" s="423" customFormat="1" x14ac:dyDescent="0.25">
      <c r="A65" s="457" t="str">
        <f>A58</f>
        <v>3. OCUPACIÓN TERRITORIAL INTEGRAL</v>
      </c>
      <c r="B65" s="747"/>
      <c r="C65" s="468"/>
      <c r="D65" s="469"/>
      <c r="E65" s="432"/>
      <c r="F65" s="435"/>
      <c r="G65" s="409"/>
      <c r="H65" s="440"/>
      <c r="I65" s="440"/>
      <c r="J65" s="440"/>
      <c r="K65" s="443">
        <v>0.1</v>
      </c>
      <c r="L65" s="444"/>
      <c r="M65" s="432"/>
      <c r="N65" s="483"/>
      <c r="O65" s="787"/>
      <c r="P65" s="484"/>
      <c r="Q65" s="443"/>
      <c r="R65" s="443"/>
      <c r="S65" s="443"/>
      <c r="T65" s="443"/>
      <c r="U65" s="484"/>
      <c r="V65" s="484"/>
      <c r="W65" s="443"/>
      <c r="X65" s="485"/>
      <c r="Y65" s="803"/>
      <c r="Z65" s="421"/>
      <c r="AA65" s="421"/>
      <c r="AB65" s="456"/>
      <c r="AC65" s="456"/>
    </row>
    <row r="66" spans="1:29" s="458" customFormat="1" ht="139.5" customHeight="1" x14ac:dyDescent="0.25">
      <c r="A66" s="461" t="str">
        <f>'TABLA 7 ESTRUCTURA PROGRAMÁTICA'!C51</f>
        <v>3.2 Asistencia técnica a todos los municipios de la jurisdicción en los procesos de revisión y ajuste de los POT, siguiendo guias del SINA</v>
      </c>
      <c r="B66" s="410"/>
      <c r="C66" s="470"/>
      <c r="D66" s="414"/>
      <c r="E66" s="428">
        <f>E67*$K67+E70*$K70</f>
        <v>0.6</v>
      </c>
      <c r="F66" s="359"/>
      <c r="G66" s="428">
        <f>G67*$K67+G68*$K68+G69*$K69+G70*$K70</f>
        <v>0.6</v>
      </c>
      <c r="H66" s="357"/>
      <c r="I66" s="357"/>
      <c r="J66" s="428">
        <f>J67*$K67+J68*$K68+J69*$K69+J70*$K70</f>
        <v>0.6</v>
      </c>
      <c r="K66" s="415">
        <v>0.4</v>
      </c>
      <c r="L66" s="427"/>
      <c r="M66" s="428"/>
      <c r="N66" s="486"/>
      <c r="O66" s="788"/>
      <c r="P66" s="487"/>
      <c r="Q66" s="415"/>
      <c r="R66" s="415"/>
      <c r="S66" s="415"/>
      <c r="T66" s="415"/>
      <c r="U66" s="487"/>
      <c r="V66" s="487"/>
      <c r="W66" s="415"/>
      <c r="X66" s="488"/>
      <c r="Y66" s="803"/>
      <c r="Z66" s="421"/>
      <c r="AA66" s="421"/>
      <c r="AB66" s="456"/>
      <c r="AC66" s="456"/>
    </row>
    <row r="67" spans="1:29" s="456" customFormat="1" ht="177.75" customHeight="1" x14ac:dyDescent="0.25">
      <c r="A67" s="696" t="str">
        <f>'TABLA 7 ESTRUCTURA PROGRAMÁTICA'!D51</f>
        <v>3.2.1Capacitación o asistencia técnica a los ETM,  en todos los temas asociados al proceso de revisión de los POT (incluye perfil climático municipal y gestión del CC, GRD, desarrollo urbano sostenible, Expediente municipal del POT, UPR, planes parciales).</v>
      </c>
      <c r="B67" s="735" t="str">
        <f>'TABLA 7 ESTRUCTURA PROGRAMÁTICA'!K51</f>
        <v xml:space="preserve">ETM asitidos </v>
      </c>
      <c r="C67" s="838">
        <v>25</v>
      </c>
      <c r="D67" s="677">
        <v>5</v>
      </c>
      <c r="E67" s="678">
        <f t="shared" ref="E67:E70" si="40">IF(C67=0,"N.A",(D67/C67)*1)</f>
        <v>0.2</v>
      </c>
      <c r="F67" s="679" t="s">
        <v>1223</v>
      </c>
      <c r="G67" s="797">
        <f t="shared" ref="G67:G70" si="41">E67</f>
        <v>0.2</v>
      </c>
      <c r="H67" s="441">
        <f>'TABLA 7 ESTRUCTURA PROGRAMÁTICA'!I51</f>
        <v>25</v>
      </c>
      <c r="I67" s="477">
        <f t="shared" si="32"/>
        <v>0.2</v>
      </c>
      <c r="J67" s="678">
        <f t="shared" si="2"/>
        <v>0.2</v>
      </c>
      <c r="K67" s="419">
        <v>0.5</v>
      </c>
      <c r="L67" s="426">
        <f>IF(C67=0,E67,(E67*K67))</f>
        <v>0.1</v>
      </c>
      <c r="M67" s="429">
        <f>IF(L67="N.A","N.A",L67*$K$65*$K$66)</f>
        <v>4.000000000000001E-3</v>
      </c>
      <c r="N67" s="425">
        <f>(IF(M67="N.A",0,M67))+N63</f>
        <v>0.30298500000000006</v>
      </c>
      <c r="O67" s="1044">
        <v>50000000</v>
      </c>
      <c r="P67" s="1019">
        <v>0</v>
      </c>
      <c r="Q67" s="1028">
        <f>P67/O67</f>
        <v>0</v>
      </c>
      <c r="R67" s="1019">
        <f>P67</f>
        <v>0</v>
      </c>
      <c r="S67" s="1028" t="e">
        <f>R67/P67</f>
        <v>#DIV/0!</v>
      </c>
      <c r="T67" s="1016">
        <f>P67-R67</f>
        <v>0</v>
      </c>
      <c r="U67" s="1019">
        <f>O67</f>
        <v>50000000</v>
      </c>
      <c r="V67" s="1019">
        <f>P67</f>
        <v>0</v>
      </c>
      <c r="W67" s="1028">
        <f>Q67</f>
        <v>0</v>
      </c>
      <c r="X67" s="1019"/>
      <c r="Y67" s="1086" t="s">
        <v>1104</v>
      </c>
      <c r="Z67" s="1086" t="s">
        <v>1126</v>
      </c>
      <c r="AA67" s="1086" t="s">
        <v>1112</v>
      </c>
      <c r="AB67" s="1134"/>
      <c r="AC67" s="1134"/>
    </row>
    <row r="68" spans="1:29" s="456" customFormat="1" ht="324.75" hidden="1" customHeight="1" x14ac:dyDescent="0.25">
      <c r="A68" s="696" t="str">
        <f>'TABLA 7 ESTRUCTURA PROGRAMÁTICA'!D52</f>
        <v>3.2.2 Apoyo y orientación a demás actores del proceso de revisión y ajuste de los POT (CTP, concejales, gremios, IGAC).</v>
      </c>
      <c r="B68" s="735" t="str">
        <f>'TABLA 7 ESTRUCTURA PROGRAMÁTICA'!K52</f>
        <v>Actores asistidos</v>
      </c>
      <c r="C68" s="702">
        <v>0</v>
      </c>
      <c r="D68" s="677"/>
      <c r="E68" s="678"/>
      <c r="F68" s="679"/>
      <c r="G68" s="797">
        <f t="shared" si="41"/>
        <v>0</v>
      </c>
      <c r="H68" s="590">
        <f>'TABLA 7 ESTRUCTURA PROGRAMÁTICA'!I52</f>
        <v>100</v>
      </c>
      <c r="I68" s="477">
        <f t="shared" si="32"/>
        <v>0</v>
      </c>
      <c r="J68" s="678">
        <f t="shared" si="2"/>
        <v>0</v>
      </c>
      <c r="K68" s="477">
        <v>0</v>
      </c>
      <c r="L68" s="426">
        <f t="shared" ref="L68:L70" si="42">IF(C68=0,E68,(E68*K68))</f>
        <v>0</v>
      </c>
      <c r="M68" s="429">
        <f t="shared" ref="M68:M70" si="43">IF(L68="N.A","N.A",L68*$K$65*$K$66)</f>
        <v>0</v>
      </c>
      <c r="N68" s="425">
        <f>(IF(M68="N.A",0,M68))+N67</f>
        <v>0.30298500000000006</v>
      </c>
      <c r="O68" s="1045"/>
      <c r="P68" s="1020"/>
      <c r="Q68" s="1023"/>
      <c r="R68" s="1020"/>
      <c r="S68" s="1023"/>
      <c r="T68" s="1017"/>
      <c r="U68" s="1020"/>
      <c r="V68" s="1020"/>
      <c r="W68" s="1023"/>
      <c r="X68" s="1020"/>
      <c r="Y68" s="1087"/>
      <c r="Z68" s="1087"/>
      <c r="AA68" s="1087"/>
      <c r="AB68" s="1132"/>
      <c r="AC68" s="1132"/>
    </row>
    <row r="69" spans="1:29" s="456" customFormat="1" ht="2.25" customHeight="1" x14ac:dyDescent="0.25">
      <c r="A69" s="696" t="str">
        <f>'TABLA 7 ESTRUCTURA PROGRAMÁTICA'!D53</f>
        <v>3.2.3 Apoyo a los municipios PDET en la Incorporación de la zonificación ambiental en la planeación del desarrollo territorial (POT y PDM)</v>
      </c>
      <c r="B69" s="735" t="str">
        <f>'TABLA 7 ESTRUCTURA PROGRAMÁTICA'!K53</f>
        <v>Municipios PDET asistidos</v>
      </c>
      <c r="C69" s="702">
        <v>0</v>
      </c>
      <c r="D69" s="677"/>
      <c r="E69" s="678"/>
      <c r="F69" s="679"/>
      <c r="G69" s="797">
        <f t="shared" si="41"/>
        <v>0</v>
      </c>
      <c r="H69" s="590">
        <f>'TABLA 7 ESTRUCTURA PROGRAMÁTICA'!I53</f>
        <v>8</v>
      </c>
      <c r="I69" s="477">
        <f t="shared" si="32"/>
        <v>0</v>
      </c>
      <c r="J69" s="678">
        <f t="shared" si="2"/>
        <v>0</v>
      </c>
      <c r="K69" s="477">
        <v>0</v>
      </c>
      <c r="L69" s="426">
        <f t="shared" si="42"/>
        <v>0</v>
      </c>
      <c r="M69" s="429">
        <f t="shared" si="43"/>
        <v>0</v>
      </c>
      <c r="N69" s="425">
        <f t="shared" ref="N69:N70" si="44">(IF(M69="N.A",0,M69))+N68</f>
        <v>0.30298500000000006</v>
      </c>
      <c r="O69" s="1045"/>
      <c r="P69" s="1020"/>
      <c r="Q69" s="1023"/>
      <c r="R69" s="1020"/>
      <c r="S69" s="1023"/>
      <c r="T69" s="1017"/>
      <c r="U69" s="1020"/>
      <c r="V69" s="1020"/>
      <c r="W69" s="1023"/>
      <c r="X69" s="1020"/>
      <c r="Y69" s="1087"/>
      <c r="Z69" s="1087"/>
      <c r="AA69" s="1087"/>
      <c r="AB69" s="1132"/>
      <c r="AC69" s="1132"/>
    </row>
    <row r="70" spans="1:29" s="456" customFormat="1" ht="126.75" customHeight="1" x14ac:dyDescent="0.25">
      <c r="A70" s="696" t="str">
        <f>'TABLA 7 ESTRUCTURA PROGRAMÁTICA'!D54</f>
        <v xml:space="preserve">3.2.4 Apoyo al SIG municipal a través del suministro de cartografía temática producida en Corpocesar por ETM. </v>
      </c>
      <c r="B70" s="735" t="str">
        <f>'TABLA 7 ESTRUCTURA PROGRAMÁTICA'!K54</f>
        <v xml:space="preserve">SIG Municipal con temática de OAT  apoyados </v>
      </c>
      <c r="C70" s="702">
        <v>100</v>
      </c>
      <c r="D70" s="677">
        <v>100</v>
      </c>
      <c r="E70" s="678">
        <f t="shared" si="40"/>
        <v>1</v>
      </c>
      <c r="F70" s="679" t="s">
        <v>1159</v>
      </c>
      <c r="G70" s="797">
        <f t="shared" si="41"/>
        <v>1</v>
      </c>
      <c r="H70" s="590">
        <f>'TABLA 7 ESTRUCTURA PROGRAMÁTICA'!I54</f>
        <v>100</v>
      </c>
      <c r="I70" s="477">
        <f t="shared" si="32"/>
        <v>1</v>
      </c>
      <c r="J70" s="678">
        <f t="shared" si="2"/>
        <v>1</v>
      </c>
      <c r="K70" s="419">
        <v>0.5</v>
      </c>
      <c r="L70" s="426">
        <f t="shared" si="42"/>
        <v>0.5</v>
      </c>
      <c r="M70" s="429">
        <f t="shared" si="43"/>
        <v>2.0000000000000004E-2</v>
      </c>
      <c r="N70" s="425">
        <f t="shared" si="44"/>
        <v>0.32298500000000008</v>
      </c>
      <c r="O70" s="1131"/>
      <c r="P70" s="1021"/>
      <c r="Q70" s="1024"/>
      <c r="R70" s="1021"/>
      <c r="S70" s="1024"/>
      <c r="T70" s="1018"/>
      <c r="U70" s="1021"/>
      <c r="V70" s="1021"/>
      <c r="W70" s="1024"/>
      <c r="X70" s="1021"/>
      <c r="Y70" s="1088"/>
      <c r="Z70" s="1088"/>
      <c r="AA70" s="1088"/>
      <c r="AB70" s="1133"/>
      <c r="AC70" s="1133"/>
    </row>
    <row r="71" spans="1:29" s="456" customFormat="1" x14ac:dyDescent="0.25">
      <c r="A71" s="1029" t="s">
        <v>638</v>
      </c>
      <c r="B71" s="1030"/>
      <c r="C71" s="1030"/>
      <c r="D71" s="1030"/>
      <c r="E71" s="1030"/>
      <c r="F71" s="1031"/>
      <c r="G71" s="411"/>
      <c r="H71" s="441"/>
      <c r="I71" s="441"/>
      <c r="J71" s="678">
        <f t="shared" si="2"/>
        <v>0</v>
      </c>
      <c r="K71" s="419"/>
      <c r="L71" s="427">
        <f>SUM(L67:L70)</f>
        <v>0.6</v>
      </c>
      <c r="M71" s="429"/>
      <c r="N71" s="425"/>
      <c r="O71" s="789"/>
      <c r="P71" s="478"/>
      <c r="Q71" s="477"/>
      <c r="R71" s="477"/>
      <c r="S71" s="477"/>
      <c r="T71" s="477"/>
      <c r="U71" s="478"/>
      <c r="V71" s="478"/>
      <c r="W71" s="477"/>
      <c r="X71" s="497"/>
      <c r="Y71" s="803"/>
      <c r="Z71" s="421"/>
      <c r="AA71" s="421"/>
    </row>
    <row r="72" spans="1:29" s="456" customFormat="1" x14ac:dyDescent="0.25">
      <c r="A72" s="676"/>
      <c r="B72" s="413"/>
      <c r="C72" s="420"/>
      <c r="D72" s="476"/>
      <c r="E72" s="429"/>
      <c r="F72" s="422"/>
      <c r="G72" s="411"/>
      <c r="H72" s="441"/>
      <c r="I72" s="441"/>
      <c r="J72" s="678">
        <f t="shared" si="2"/>
        <v>0</v>
      </c>
      <c r="K72" s="419"/>
      <c r="L72" s="426"/>
      <c r="M72" s="429"/>
      <c r="N72" s="425"/>
      <c r="O72" s="789"/>
      <c r="P72" s="478"/>
      <c r="Q72" s="477"/>
      <c r="R72" s="477"/>
      <c r="S72" s="477"/>
      <c r="T72" s="477"/>
      <c r="U72" s="478"/>
      <c r="V72" s="478"/>
      <c r="W72" s="477"/>
      <c r="X72" s="497"/>
      <c r="Y72" s="803"/>
      <c r="Z72" s="421"/>
      <c r="AA72" s="421"/>
    </row>
    <row r="73" spans="1:29" s="459" customFormat="1" ht="48.75" customHeight="1" x14ac:dyDescent="0.25">
      <c r="A73" s="450" t="str">
        <f>A65</f>
        <v>3. OCUPACIÓN TERRITORIAL INTEGRAL</v>
      </c>
      <c r="B73" s="745"/>
      <c r="C73" s="465"/>
      <c r="D73" s="466"/>
      <c r="E73" s="433"/>
      <c r="F73" s="434"/>
      <c r="G73" s="399"/>
      <c r="H73" s="439"/>
      <c r="I73" s="439"/>
      <c r="J73" s="854">
        <f t="shared" si="2"/>
        <v>0</v>
      </c>
      <c r="K73" s="796">
        <v>0.1</v>
      </c>
      <c r="L73" s="431"/>
      <c r="M73" s="431"/>
      <c r="N73" s="489"/>
      <c r="O73" s="490"/>
      <c r="P73" s="490"/>
      <c r="Q73" s="490"/>
      <c r="R73" s="490"/>
      <c r="S73" s="490"/>
      <c r="T73" s="490"/>
      <c r="U73" s="491"/>
      <c r="V73" s="492"/>
      <c r="W73" s="492"/>
      <c r="X73" s="491"/>
      <c r="Y73" s="765"/>
      <c r="Z73" s="421"/>
      <c r="AA73" s="421"/>
      <c r="AB73" s="456"/>
      <c r="AC73" s="456"/>
    </row>
    <row r="74" spans="1:29" s="458" customFormat="1" ht="120.75" customHeight="1" x14ac:dyDescent="0.25">
      <c r="A74" s="453" t="str">
        <f>'TABLA 7 ESTRUCTURA PROGRAMÁTICA'!C56</f>
        <v>3.3 Implementación de un sistema de relacionamiento  interinstitucional en el proceso de planeación del desarrollo y evaluación de los modelos de ocupación adoptados</v>
      </c>
      <c r="B74" s="410"/>
      <c r="C74" s="470"/>
      <c r="D74" s="414"/>
      <c r="E74" s="925">
        <f>E75*$K75</f>
        <v>0</v>
      </c>
      <c r="F74" s="359"/>
      <c r="G74" s="402"/>
      <c r="H74" s="358"/>
      <c r="I74" s="358"/>
      <c r="J74" s="822">
        <f t="shared" ref="J74:J137" si="45">I74</f>
        <v>0</v>
      </c>
      <c r="K74" s="415">
        <v>0.2</v>
      </c>
      <c r="L74" s="428"/>
      <c r="M74" s="428"/>
      <c r="N74" s="486"/>
      <c r="O74" s="493"/>
      <c r="P74" s="493"/>
      <c r="Q74" s="498"/>
      <c r="R74" s="498"/>
      <c r="S74" s="498"/>
      <c r="T74" s="498"/>
      <c r="U74" s="494"/>
      <c r="V74" s="495"/>
      <c r="W74" s="495"/>
      <c r="X74" s="499"/>
      <c r="Y74" s="771"/>
      <c r="Z74" s="421"/>
      <c r="AA74" s="421"/>
      <c r="AB74" s="456"/>
      <c r="AC74" s="456"/>
    </row>
    <row r="75" spans="1:29" s="456" customFormat="1" ht="190.5" customHeight="1" x14ac:dyDescent="0.25">
      <c r="A75" s="475" t="str">
        <f>'TABLA 7 ESTRUCTURA PROGRAMÁTICA'!D56</f>
        <v xml:space="preserve">3.3.1 Gestión para la creación de una estrategia de relacionamiento interinstitucional de OT subregional e interregional (Área Metropolitana, Gobernación, RAP, IGAC, CAR vecinas, CEI-COT, MVCT, MADR, cabildos). </v>
      </c>
      <c r="B75" s="748" t="str">
        <f>'TABLA 7 ESTRUCTURA PROGRAMÁTICA'!K56</f>
        <v>Estrategia interinstitucional de OT implementada.</v>
      </c>
      <c r="C75" s="812">
        <v>1</v>
      </c>
      <c r="D75" s="677">
        <v>0</v>
      </c>
      <c r="E75" s="426">
        <f t="shared" ref="E75:E76" si="46">IF(C75=0,"N.A",(D75/C75)*1)</f>
        <v>0</v>
      </c>
      <c r="F75" s="681" t="s">
        <v>1161</v>
      </c>
      <c r="G75" s="798">
        <f t="shared" ref="G75:G76" si="47">E75</f>
        <v>0</v>
      </c>
      <c r="H75" s="441">
        <f>'TABLA 7 ESTRUCTURA PROGRAMÁTICA'!I56</f>
        <v>1</v>
      </c>
      <c r="I75" s="418"/>
      <c r="J75" s="678">
        <f t="shared" si="45"/>
        <v>0</v>
      </c>
      <c r="K75" s="753">
        <v>100</v>
      </c>
      <c r="L75" s="429">
        <f>IF(C75=0,E75,(E75*K75))</f>
        <v>0</v>
      </c>
      <c r="M75" s="430">
        <f>IF(L75="N.A","N.A",L75*$K$73*$K$74)</f>
        <v>0</v>
      </c>
      <c r="N75" s="480">
        <f>(IF(M75="N.A",0,M75))+N70</f>
        <v>0.32298500000000008</v>
      </c>
      <c r="O75" s="1046">
        <v>50000000</v>
      </c>
      <c r="P75" s="1019">
        <v>0</v>
      </c>
      <c r="Q75" s="1015"/>
      <c r="R75" s="835"/>
      <c r="S75" s="835"/>
      <c r="T75" s="835"/>
      <c r="U75" s="1077"/>
      <c r="V75" s="1077"/>
      <c r="W75" s="1014"/>
      <c r="X75" s="1135"/>
      <c r="Y75" s="1084" t="s">
        <v>1104</v>
      </c>
      <c r="Z75" s="1084"/>
      <c r="AA75" s="1084" t="s">
        <v>1112</v>
      </c>
    </row>
    <row r="76" spans="1:29" s="456" customFormat="1" ht="2.25" customHeight="1" x14ac:dyDescent="0.25">
      <c r="A76" s="694" t="str">
        <f>'TABLA 7 ESTRUCTURA PROGRAMÁTICA'!D57</f>
        <v xml:space="preserve">3.3.2 Evaluación de modelos de ocupación y valoración de SE arrojados por los procesos de OAT y satisfacción de demandas sociales (Vivienda, SSPD, movilidad, Catastro, etc.)  </v>
      </c>
      <c r="B76" s="748" t="str">
        <f>'TABLA 7 ESTRUCTURA PROGRAMÁTICA'!K57</f>
        <v xml:space="preserve">Sistema de indicadores sociales asociados al OT, estructurado  </v>
      </c>
      <c r="C76" s="812">
        <v>0</v>
      </c>
      <c r="D76" s="476">
        <v>0</v>
      </c>
      <c r="E76" s="426" t="str">
        <f t="shared" si="46"/>
        <v>N.A</v>
      </c>
      <c r="F76" s="681" t="s">
        <v>1097</v>
      </c>
      <c r="G76" s="798" t="str">
        <f t="shared" si="47"/>
        <v>N.A</v>
      </c>
      <c r="H76" s="590">
        <f>'TABLA 7 ESTRUCTURA PROGRAMÁTICA'!I57</f>
        <v>1</v>
      </c>
      <c r="I76" s="418"/>
      <c r="J76" s="678">
        <f t="shared" si="45"/>
        <v>0</v>
      </c>
      <c r="K76" s="753">
        <v>0</v>
      </c>
      <c r="L76" s="429" t="str">
        <f t="shared" ref="L76" si="48">IF(C76=0,E76,(E76*K76))</f>
        <v>N.A</v>
      </c>
      <c r="M76" s="430" t="str">
        <f>IF(L76="N.A","N.A",L76*$K$73*$K$74)</f>
        <v>N.A</v>
      </c>
      <c r="N76" s="480">
        <f>(IF(M76="N.A",0,M76))+N75</f>
        <v>0.32298500000000008</v>
      </c>
      <c r="O76" s="1047"/>
      <c r="P76" s="1020"/>
      <c r="Q76" s="1009"/>
      <c r="R76" s="834"/>
      <c r="S76" s="834"/>
      <c r="T76" s="834"/>
      <c r="U76" s="1078"/>
      <c r="V76" s="1078"/>
      <c r="W76" s="1012"/>
      <c r="X76" s="1136"/>
      <c r="Y76" s="1085"/>
      <c r="Z76" s="1085"/>
      <c r="AA76" s="1085"/>
    </row>
    <row r="77" spans="1:29" s="456" customFormat="1" x14ac:dyDescent="0.25">
      <c r="A77" s="1029"/>
      <c r="B77" s="1030"/>
      <c r="C77" s="1030"/>
      <c r="D77" s="1030"/>
      <c r="E77" s="1030"/>
      <c r="F77" s="1031"/>
      <c r="G77" s="411"/>
      <c r="H77" s="441"/>
      <c r="I77" s="441"/>
      <c r="J77" s="678">
        <f t="shared" si="45"/>
        <v>0</v>
      </c>
      <c r="K77" s="753"/>
      <c r="L77" s="427">
        <f>SUM(L75:L76)</f>
        <v>0</v>
      </c>
      <c r="M77" s="430"/>
      <c r="N77" s="480"/>
      <c r="O77" s="790"/>
      <c r="P77" s="500"/>
      <c r="Q77" s="501"/>
      <c r="R77" s="501"/>
      <c r="S77" s="501"/>
      <c r="T77" s="501"/>
      <c r="U77" s="478"/>
      <c r="V77" s="478"/>
      <c r="W77" s="477"/>
      <c r="X77" s="497"/>
      <c r="Y77" s="803"/>
      <c r="Z77" s="421"/>
      <c r="AA77" s="421"/>
    </row>
    <row r="78" spans="1:29" s="423" customFormat="1" ht="113.25" customHeight="1" x14ac:dyDescent="0.25">
      <c r="A78" s="457" t="str">
        <f>'TABLA 7 ESTRUCTURA PROGRAMÁTICA'!B59</f>
        <v>4. PRODUCTIVIDAD SOSTENIBLE y BIODIVERCIUDAD : integrando lo SECTORIAL  y lo URBAno</v>
      </c>
      <c r="B78" s="747"/>
      <c r="C78" s="468"/>
      <c r="D78" s="469"/>
      <c r="E78" s="432"/>
      <c r="F78" s="435"/>
      <c r="G78" s="409"/>
      <c r="H78" s="440"/>
      <c r="I78" s="440"/>
      <c r="J78" s="440"/>
      <c r="K78" s="443">
        <v>0.1</v>
      </c>
      <c r="L78" s="444"/>
      <c r="M78" s="432"/>
      <c r="N78" s="489"/>
      <c r="O78" s="791"/>
      <c r="P78" s="504"/>
      <c r="Q78" s="505"/>
      <c r="R78" s="505"/>
      <c r="S78" s="505"/>
      <c r="T78" s="505"/>
      <c r="U78" s="506"/>
      <c r="V78" s="484"/>
      <c r="W78" s="443"/>
      <c r="X78" s="485"/>
      <c r="Y78" s="803"/>
      <c r="Z78" s="421"/>
      <c r="AA78" s="421"/>
      <c r="AB78" s="456"/>
      <c r="AC78" s="456"/>
    </row>
    <row r="79" spans="1:29" s="458" customFormat="1" ht="120" x14ac:dyDescent="0.25">
      <c r="A79" s="461" t="str">
        <f>'TABLA 7 ESTRUCTURA PROGRAMÁTICA'!C59</f>
        <v>4.1 Gestión, coordinación,  e implementación de políticas locales de resiliencia y sostenibilidad ambiental urbana en el área de jurisdicción de Corpocesar.</v>
      </c>
      <c r="B79" s="410"/>
      <c r="C79" s="470"/>
      <c r="D79" s="414"/>
      <c r="E79" s="814">
        <f>E80*$K80+E81*$K81+E82*$K82</f>
        <v>0.25</v>
      </c>
      <c r="F79" s="359"/>
      <c r="G79" s="428">
        <f>G80*$K80+G81*$K81</f>
        <v>0</v>
      </c>
      <c r="H79" s="357"/>
      <c r="I79" s="357"/>
      <c r="J79" s="428">
        <f>J80*$K80+J81*$K81</f>
        <v>0</v>
      </c>
      <c r="K79" s="415">
        <v>0.2</v>
      </c>
      <c r="L79" s="427"/>
      <c r="M79" s="428"/>
      <c r="N79" s="486"/>
      <c r="O79" s="792"/>
      <c r="P79" s="507"/>
      <c r="Q79" s="508"/>
      <c r="R79" s="508"/>
      <c r="S79" s="508"/>
      <c r="T79" s="508"/>
      <c r="U79" s="487"/>
      <c r="V79" s="487"/>
      <c r="W79" s="415"/>
      <c r="X79" s="488"/>
      <c r="Y79" s="803"/>
      <c r="Z79" s="421"/>
      <c r="AA79" s="421"/>
      <c r="AB79" s="456"/>
      <c r="AC79" s="456"/>
    </row>
    <row r="80" spans="1:29" s="456" customFormat="1" ht="177" customHeight="1" x14ac:dyDescent="0.25">
      <c r="A80" s="462" t="str">
        <f>'TABLA 7 ESTRUCTURA PROGRAMÁTICA'!D59</f>
        <v>4.1.1 Optimización del proceso de construcción y reporte de ICAU/PGAU ((aire, movilidad, SSPD, CC, PGIR, PSMV, PUEAA, Etc)</v>
      </c>
      <c r="B80" s="748" t="str">
        <f>'TABLA 7 ESTRUCTURA PROGRAMÁTICA'!K59</f>
        <v xml:space="preserve">Reporte de Norma transmitido </v>
      </c>
      <c r="C80" s="702">
        <v>100</v>
      </c>
      <c r="D80" s="829">
        <v>0</v>
      </c>
      <c r="E80" s="429">
        <f t="shared" ref="E80:E82" si="49">IF(C80=0,"N.A",(D80/C80)*1)</f>
        <v>0</v>
      </c>
      <c r="F80" s="422" t="s">
        <v>1252</v>
      </c>
      <c r="G80" s="496">
        <f t="shared" ref="G80:G82" si="50">E80</f>
        <v>0</v>
      </c>
      <c r="H80" s="441">
        <f>'TABLA 7 ESTRUCTURA PROGRAMÁTICA'!I59</f>
        <v>100</v>
      </c>
      <c r="I80" s="477">
        <f>E80</f>
        <v>0</v>
      </c>
      <c r="J80" s="678">
        <f t="shared" si="45"/>
        <v>0</v>
      </c>
      <c r="K80" s="477">
        <v>0.5</v>
      </c>
      <c r="L80" s="426">
        <f>IF(C80=0,E80,(E80*K80))</f>
        <v>0</v>
      </c>
      <c r="M80" s="429">
        <f>IF(L80="N.A","N.A",L80*$K$78*$K$79)</f>
        <v>0</v>
      </c>
      <c r="N80" s="425">
        <f>(IF(M80="N.A",0,M80))+N76</f>
        <v>0.32298500000000008</v>
      </c>
      <c r="O80" s="1046">
        <v>200000000</v>
      </c>
      <c r="P80" s="1019">
        <v>116762667</v>
      </c>
      <c r="Q80" s="1035">
        <f>P80/O80</f>
        <v>0.58381333499999999</v>
      </c>
      <c r="R80" s="1005">
        <f>P80</f>
        <v>116762667</v>
      </c>
      <c r="S80" s="1008">
        <f>R80/P80</f>
        <v>1</v>
      </c>
      <c r="T80" s="1005">
        <f>P80-R80</f>
        <v>0</v>
      </c>
      <c r="U80" s="1019">
        <f>O80</f>
        <v>200000000</v>
      </c>
      <c r="V80" s="1019">
        <f>P80</f>
        <v>116762667</v>
      </c>
      <c r="W80" s="1032">
        <f>Q80</f>
        <v>0.58381333499999999</v>
      </c>
      <c r="X80" s="1019"/>
      <c r="Y80" s="1086" t="s">
        <v>1105</v>
      </c>
      <c r="Z80" s="1086" t="s">
        <v>1122</v>
      </c>
      <c r="AA80" s="1134"/>
    </row>
    <row r="81" spans="1:30" s="456" customFormat="1" ht="121.5" customHeight="1" x14ac:dyDescent="0.25">
      <c r="A81" s="462" t="str">
        <f>'TABLA 7 ESTRUCTURA PROGRAMÁTICA'!D60</f>
        <v xml:space="preserve">4.1.2 Participación en el proceso de ajuste de la Política de Gestión ambiental urbana y desarrollo de indicadores en conjunto con el MADS- DAASU-. </v>
      </c>
      <c r="B81" s="748" t="str">
        <f>'TABLA 7 ESTRUCTURA PROGRAMÁTICA'!K60</f>
        <v xml:space="preserve">Participación institucional a convocatorias del MADS-DAASU- </v>
      </c>
      <c r="C81" s="702">
        <v>100</v>
      </c>
      <c r="D81" s="829">
        <v>0</v>
      </c>
      <c r="E81" s="429">
        <f t="shared" si="49"/>
        <v>0</v>
      </c>
      <c r="F81" s="422" t="s">
        <v>1172</v>
      </c>
      <c r="G81" s="496">
        <f t="shared" si="50"/>
        <v>0</v>
      </c>
      <c r="H81" s="590">
        <f>'TABLA 7 ESTRUCTURA PROGRAMÁTICA'!I60</f>
        <v>100</v>
      </c>
      <c r="I81" s="477">
        <f t="shared" ref="I81:I82" si="51">E81</f>
        <v>0</v>
      </c>
      <c r="J81" s="678">
        <f t="shared" si="45"/>
        <v>0</v>
      </c>
      <c r="K81" s="477">
        <v>0.25</v>
      </c>
      <c r="L81" s="426">
        <f t="shared" ref="L81" si="52">IF(C81=0,E81,(E81*K81))</f>
        <v>0</v>
      </c>
      <c r="M81" s="429">
        <f t="shared" ref="M81:M82" si="53">IF(L81="N.A","N.A",L81*$K$78*$K$79)</f>
        <v>0</v>
      </c>
      <c r="N81" s="425">
        <f>(IF(M81="N.A",0,M81))+N80</f>
        <v>0.32298500000000008</v>
      </c>
      <c r="O81" s="1047"/>
      <c r="P81" s="1020"/>
      <c r="Q81" s="1036"/>
      <c r="R81" s="1006"/>
      <c r="S81" s="1009"/>
      <c r="T81" s="1006"/>
      <c r="U81" s="1020"/>
      <c r="V81" s="1020"/>
      <c r="W81" s="1033"/>
      <c r="X81" s="1020"/>
      <c r="Y81" s="1087"/>
      <c r="Z81" s="1087"/>
      <c r="AA81" s="1132"/>
    </row>
    <row r="82" spans="1:30" s="456" customFormat="1" ht="409.5" x14ac:dyDescent="0.25">
      <c r="A82" s="462" t="str">
        <f>'TABLA 7 ESTRUCTURA PROGRAMÁTICA'!D61</f>
        <v>4.1.3  Gestión para la Incorporación de la biodiversidad y servicios ecosistémicos en la planificación urbana a través del ordenamiento ambiental del territorio (GAU).</v>
      </c>
      <c r="B82" s="748" t="str">
        <f>'TABLA 7 ESTRUCTURA PROGRAMÁTICA'!K61</f>
        <v>Política pública de GAU socializada e incorporada a las DA</v>
      </c>
      <c r="C82" s="702">
        <v>1</v>
      </c>
      <c r="D82" s="812">
        <v>1</v>
      </c>
      <c r="E82" s="429">
        <f t="shared" si="49"/>
        <v>1</v>
      </c>
      <c r="F82" s="422" t="s">
        <v>1253</v>
      </c>
      <c r="G82" s="496">
        <f t="shared" si="50"/>
        <v>1</v>
      </c>
      <c r="H82" s="590">
        <f>'TABLA 7 ESTRUCTURA PROGRAMÁTICA'!I61</f>
        <v>1</v>
      </c>
      <c r="I82" s="477">
        <f t="shared" si="51"/>
        <v>1</v>
      </c>
      <c r="J82" s="678">
        <f t="shared" si="45"/>
        <v>1</v>
      </c>
      <c r="K82" s="477">
        <v>0.25</v>
      </c>
      <c r="L82" s="426">
        <f>IF(C82=0,E82,(E82*K82))</f>
        <v>0.25</v>
      </c>
      <c r="M82" s="429">
        <f t="shared" si="53"/>
        <v>5.000000000000001E-3</v>
      </c>
      <c r="N82" s="425">
        <f>(IF(M82="N.A",0,M82))+N81</f>
        <v>0.32798500000000008</v>
      </c>
      <c r="O82" s="1048"/>
      <c r="P82" s="1021"/>
      <c r="Q82" s="1037"/>
      <c r="R82" s="1007"/>
      <c r="S82" s="1010"/>
      <c r="T82" s="1007"/>
      <c r="U82" s="1021"/>
      <c r="V82" s="1021"/>
      <c r="W82" s="1034"/>
      <c r="X82" s="1021"/>
      <c r="Y82" s="1088"/>
      <c r="Z82" s="1088"/>
      <c r="AA82" s="1133"/>
    </row>
    <row r="83" spans="1:30" s="456" customFormat="1" x14ac:dyDescent="0.25">
      <c r="A83" s="1029" t="s">
        <v>638</v>
      </c>
      <c r="B83" s="1030"/>
      <c r="C83" s="1030"/>
      <c r="D83" s="1030"/>
      <c r="E83" s="1030"/>
      <c r="F83" s="1031"/>
      <c r="G83" s="411"/>
      <c r="H83" s="590"/>
      <c r="I83" s="590"/>
      <c r="J83" s="678">
        <f t="shared" si="45"/>
        <v>0</v>
      </c>
      <c r="K83" s="753"/>
      <c r="L83" s="427">
        <f>SUM(L80:L82)</f>
        <v>0.25</v>
      </c>
      <c r="M83" s="429"/>
      <c r="N83" s="425"/>
      <c r="O83" s="790"/>
      <c r="P83" s="500"/>
      <c r="Q83" s="501"/>
      <c r="R83" s="501"/>
      <c r="S83" s="501"/>
      <c r="T83" s="501"/>
      <c r="U83" s="478"/>
      <c r="V83" s="478"/>
      <c r="W83" s="477"/>
      <c r="X83" s="497"/>
      <c r="Y83" s="803"/>
      <c r="Z83" s="421"/>
      <c r="AA83" s="421"/>
    </row>
    <row r="84" spans="1:30" s="423" customFormat="1" ht="90" x14ac:dyDescent="0.25">
      <c r="A84" s="739" t="str">
        <f>A78</f>
        <v>4. PRODUCTIVIDAD SOSTENIBLE y BIODIVERCIUDAD : integrando lo SECTORIAL  y lo URBAno</v>
      </c>
      <c r="B84" s="749"/>
      <c r="C84" s="440"/>
      <c r="D84" s="469"/>
      <c r="E84" s="432"/>
      <c r="F84" s="435"/>
      <c r="G84" s="409"/>
      <c r="H84" s="440"/>
      <c r="I84" s="469"/>
      <c r="J84" s="469"/>
      <c r="K84" s="443">
        <v>0.1</v>
      </c>
      <c r="L84" s="444"/>
      <c r="M84" s="432"/>
      <c r="N84" s="483"/>
      <c r="O84" s="793"/>
      <c r="P84" s="736"/>
      <c r="Q84" s="737"/>
      <c r="R84" s="737"/>
      <c r="S84" s="737"/>
      <c r="T84" s="737"/>
      <c r="U84" s="736"/>
      <c r="V84" s="736"/>
      <c r="W84" s="738"/>
      <c r="X84" s="736"/>
      <c r="Y84" s="805"/>
      <c r="Z84" s="801"/>
      <c r="AA84" s="801"/>
    </row>
    <row r="85" spans="1:30" s="458" customFormat="1" ht="120" x14ac:dyDescent="0.25">
      <c r="A85" s="461" t="str">
        <f>'TABLA 7 ESTRUCTURA PROGRAMÁTICA'!C63</f>
        <v>4.2 Gestión y apoyo regional a  la implementación de la estrategia nacional de Economía  circular y  economía ambiental para la producción sostenible.</v>
      </c>
      <c r="B85" s="750"/>
      <c r="C85" s="357"/>
      <c r="D85" s="414"/>
      <c r="E85" s="814">
        <f>E86*$K86+E87*$K87+E88*$K88+E89*$K89+E90*$K90+E91*$K91+E92*$K92</f>
        <v>0.90600000000000003</v>
      </c>
      <c r="F85" s="359"/>
      <c r="G85" s="428">
        <f>G86*$K86+G88*$K88+G89*$K89+G92*$K92</f>
        <v>0.45600000000000002</v>
      </c>
      <c r="H85" s="357"/>
      <c r="I85" s="414"/>
      <c r="J85" s="428">
        <f>J86*$K86+J88*$K88+J89*$K89+J92*$K92</f>
        <v>0.45600000000000002</v>
      </c>
      <c r="K85" s="415">
        <v>0.2</v>
      </c>
      <c r="L85" s="427"/>
      <c r="M85" s="428"/>
      <c r="N85" s="486"/>
      <c r="O85" s="794"/>
      <c r="P85" s="740"/>
      <c r="Q85" s="741"/>
      <c r="R85" s="741"/>
      <c r="S85" s="741"/>
      <c r="T85" s="741"/>
      <c r="U85" s="740"/>
      <c r="V85" s="740"/>
      <c r="W85" s="742"/>
      <c r="X85" s="740"/>
      <c r="Y85" s="806"/>
      <c r="Z85" s="802"/>
      <c r="AA85" s="802"/>
    </row>
    <row r="86" spans="1:30" s="456" customFormat="1" ht="180" x14ac:dyDescent="0.25">
      <c r="A86" s="462" t="str">
        <f>'TABLA 7 ESTRUCTURA PROGRAMÁTICA'!D63</f>
        <v>4.2.1 Promoción del aprovechamiento y valorización de residuos sólidos en el marco de los PGIRS. (incluye Socialización de esquemas de posconsumo  y  campañas conjuntas con los sistemas en el marco  de educación para la gestión responsable de los residuos)</v>
      </c>
      <c r="B86" s="496" t="str">
        <f>'TABLA 7 ESTRUCTURA PROGRAMÁTICA'!K63</f>
        <v>Campañas educativas realizadas</v>
      </c>
      <c r="C86" s="702">
        <v>2</v>
      </c>
      <c r="D86" s="677">
        <v>1</v>
      </c>
      <c r="E86" s="429">
        <f t="shared" ref="E86:E91" si="54">IF(C86=0,"N.A",(D86/C86)*1)</f>
        <v>0.5</v>
      </c>
      <c r="F86" s="903" t="s">
        <v>1254</v>
      </c>
      <c r="G86" s="817">
        <f>E86</f>
        <v>0.5</v>
      </c>
      <c r="H86" s="590">
        <f>'TABLA 7 ESTRUCTURA PROGRAMÁTICA'!I63</f>
        <v>8</v>
      </c>
      <c r="I86" s="477">
        <f>E86</f>
        <v>0.5</v>
      </c>
      <c r="J86" s="678">
        <f t="shared" si="45"/>
        <v>0.5</v>
      </c>
      <c r="K86" s="415">
        <v>0.1</v>
      </c>
      <c r="L86" s="426">
        <f>IF(C86=0,E86,(E86*K86))</f>
        <v>0.05</v>
      </c>
      <c r="M86" s="429">
        <f>IF(L86="N.A","N.A",L86*$K$84*$K$85)</f>
        <v>1.0000000000000002E-3</v>
      </c>
      <c r="N86" s="425">
        <f>(IF(M86="N.A",0,M86))+N82</f>
        <v>0.32898500000000008</v>
      </c>
      <c r="O86" s="1046">
        <v>500000000</v>
      </c>
      <c r="P86" s="1019">
        <v>465536330</v>
      </c>
      <c r="Q86" s="1035">
        <f>P86/O86</f>
        <v>0.93107266</v>
      </c>
      <c r="R86" s="1005">
        <f>P86</f>
        <v>465536330</v>
      </c>
      <c r="S86" s="1008">
        <f>R86/P86</f>
        <v>1</v>
      </c>
      <c r="T86" s="1005">
        <f>P86-R86</f>
        <v>0</v>
      </c>
      <c r="U86" s="1041">
        <f>O86</f>
        <v>500000000</v>
      </c>
      <c r="V86" s="1008">
        <f>P86</f>
        <v>465536330</v>
      </c>
      <c r="W86" s="1008">
        <f>Q86</f>
        <v>0.93107266</v>
      </c>
      <c r="X86" s="1008"/>
      <c r="Y86" s="1086" t="s">
        <v>1105</v>
      </c>
      <c r="Z86" s="1086" t="s">
        <v>1123</v>
      </c>
      <c r="AA86" s="1086" t="s">
        <v>1113</v>
      </c>
    </row>
    <row r="87" spans="1:30" s="456" customFormat="1" ht="136.5" customHeight="1" x14ac:dyDescent="0.25">
      <c r="A87" s="462" t="str">
        <f>'TABLA 7 ESTRUCTURA PROGRAMÁTICA'!D64</f>
        <v xml:space="preserve">4.2.2 Apoyo a la implementación de acciones para el desarrollo de la economía circular en el manejo de los residuos sólidos (proyectos pilotos) </v>
      </c>
      <c r="B87" s="496" t="str">
        <f>'TABLA 7 ESTRUCTURA PROGRAMÁTICA'!K64</f>
        <v>Proyectos pilotos apoyados</v>
      </c>
      <c r="C87" s="702">
        <v>2</v>
      </c>
      <c r="D87" s="901">
        <v>14</v>
      </c>
      <c r="E87" s="429">
        <v>1</v>
      </c>
      <c r="F87" s="422" t="s">
        <v>1173</v>
      </c>
      <c r="G87" s="817">
        <f t="shared" ref="G87:G92" si="55">E87</f>
        <v>1</v>
      </c>
      <c r="H87" s="590">
        <f>'TABLA 7 ESTRUCTURA PROGRAMÁTICA'!I64</f>
        <v>5</v>
      </c>
      <c r="I87" s="477">
        <f t="shared" ref="I87:I91" si="56">E87</f>
        <v>1</v>
      </c>
      <c r="J87" s="678">
        <f t="shared" si="45"/>
        <v>1</v>
      </c>
      <c r="K87" s="415">
        <v>0.1</v>
      </c>
      <c r="L87" s="426">
        <f t="shared" ref="L87:L91" si="57">IF(C87=0,E87,(E87*K87))</f>
        <v>0.1</v>
      </c>
      <c r="M87" s="429">
        <f t="shared" ref="M87:M92" si="58">IF(L87="N.A","N.A",L87*$K$84*$K$85)</f>
        <v>2.0000000000000005E-3</v>
      </c>
      <c r="N87" s="425">
        <f>(IF(M87="N.A",0,M87))+N86</f>
        <v>0.33098500000000008</v>
      </c>
      <c r="O87" s="1047"/>
      <c r="P87" s="1020"/>
      <c r="Q87" s="1036"/>
      <c r="R87" s="1006"/>
      <c r="S87" s="1009"/>
      <c r="T87" s="1006"/>
      <c r="U87" s="1042"/>
      <c r="V87" s="1009"/>
      <c r="W87" s="1009"/>
      <c r="X87" s="1009"/>
      <c r="Y87" s="1087"/>
      <c r="Z87" s="1087"/>
      <c r="AA87" s="1087"/>
    </row>
    <row r="88" spans="1:30" s="456" customFormat="1" ht="120.75" customHeight="1" x14ac:dyDescent="0.25">
      <c r="A88" s="462" t="str">
        <f>'TABLA 7 ESTRUCTURA PROGRAMÁTICA'!D65</f>
        <v>4.2.3 Participación en Mesas Regionales de Economía Circular en el marco de las Comisiones Regionales de Competitividad.</v>
      </c>
      <c r="B88" s="496" t="str">
        <f>'TABLA 7 ESTRUCTURA PROGRAMÁTICA'!K65</f>
        <v>Participación en CRC</v>
      </c>
      <c r="C88" s="702">
        <v>100</v>
      </c>
      <c r="D88" s="753">
        <v>100</v>
      </c>
      <c r="E88" s="429">
        <f t="shared" si="54"/>
        <v>1</v>
      </c>
      <c r="F88" s="422" t="s">
        <v>1174</v>
      </c>
      <c r="G88" s="817">
        <f t="shared" si="55"/>
        <v>1</v>
      </c>
      <c r="H88" s="590">
        <f>'TABLA 7 ESTRUCTURA PROGRAMÁTICA'!I65</f>
        <v>100</v>
      </c>
      <c r="I88" s="477">
        <f t="shared" si="56"/>
        <v>1</v>
      </c>
      <c r="J88" s="678">
        <f t="shared" si="45"/>
        <v>1</v>
      </c>
      <c r="K88" s="477">
        <v>0.1</v>
      </c>
      <c r="L88" s="426">
        <f t="shared" si="57"/>
        <v>0.1</v>
      </c>
      <c r="M88" s="429">
        <f t="shared" si="58"/>
        <v>2.0000000000000005E-3</v>
      </c>
      <c r="N88" s="425">
        <f t="shared" ref="N88:N91" si="59">(IF(M88="N.A",0,M88))+N87</f>
        <v>0.33298500000000009</v>
      </c>
      <c r="O88" s="1047"/>
      <c r="P88" s="1020"/>
      <c r="Q88" s="1036"/>
      <c r="R88" s="1006"/>
      <c r="S88" s="1009"/>
      <c r="T88" s="1006"/>
      <c r="U88" s="1042"/>
      <c r="V88" s="1009"/>
      <c r="W88" s="1009"/>
      <c r="X88" s="1009"/>
      <c r="Y88" s="1087"/>
      <c r="Z88" s="1087"/>
      <c r="AA88" s="1087"/>
    </row>
    <row r="89" spans="1:30" s="456" customFormat="1" ht="149.25" customHeight="1" x14ac:dyDescent="0.25">
      <c r="A89" s="1114" t="str">
        <f>'TABLA 7 ESTRUCTURA PROGRAMÁTICA'!D66</f>
        <v>4.2.4 Acompañamiento al proceso de actualización de los PGIRS, para garantizar inclusión de proyectos de aprovechamiento de residuos y seguimiento a la implementación</v>
      </c>
      <c r="B89" s="496" t="str">
        <f>'TABLA 7 ESTRUCTURA PROGRAMÁTICA'!K66</f>
        <v>PGIRS apoyados y con seguimiento</v>
      </c>
      <c r="C89" s="702">
        <v>25</v>
      </c>
      <c r="D89" s="417">
        <v>14</v>
      </c>
      <c r="E89" s="429">
        <f t="shared" si="54"/>
        <v>0.56000000000000005</v>
      </c>
      <c r="F89" s="904" t="s">
        <v>1206</v>
      </c>
      <c r="G89" s="817">
        <f t="shared" si="55"/>
        <v>0.56000000000000005</v>
      </c>
      <c r="H89" s="590">
        <f>'TABLA 7 ESTRUCTURA PROGRAMÁTICA'!I66</f>
        <v>25</v>
      </c>
      <c r="I89" s="477">
        <f t="shared" si="56"/>
        <v>0.56000000000000005</v>
      </c>
      <c r="J89" s="678">
        <f t="shared" si="45"/>
        <v>0.56000000000000005</v>
      </c>
      <c r="K89" s="415">
        <v>0.1</v>
      </c>
      <c r="L89" s="426">
        <f t="shared" si="57"/>
        <v>5.6000000000000008E-2</v>
      </c>
      <c r="M89" s="429">
        <f t="shared" si="58"/>
        <v>1.1200000000000001E-3</v>
      </c>
      <c r="N89" s="425">
        <f t="shared" si="59"/>
        <v>0.3341050000000001</v>
      </c>
      <c r="O89" s="1047"/>
      <c r="P89" s="1020"/>
      <c r="Q89" s="1036"/>
      <c r="R89" s="1006"/>
      <c r="S89" s="1009"/>
      <c r="T89" s="1006"/>
      <c r="U89" s="1042"/>
      <c r="V89" s="1009"/>
      <c r="W89" s="1009"/>
      <c r="X89" s="1009"/>
      <c r="Y89" s="1087"/>
      <c r="Z89" s="1087"/>
      <c r="AA89" s="1087"/>
    </row>
    <row r="90" spans="1:30" s="456" customFormat="1" ht="118.5" customHeight="1" x14ac:dyDescent="0.25">
      <c r="A90" s="1115"/>
      <c r="B90" s="496" t="str">
        <f>'TABLA 7 ESTRUCTURA PROGRAMÁTICA'!K67</f>
        <v>PGIRS evaluados</v>
      </c>
      <c r="C90" s="702">
        <v>100</v>
      </c>
      <c r="D90" s="677">
        <v>100</v>
      </c>
      <c r="E90" s="429">
        <f t="shared" si="54"/>
        <v>1</v>
      </c>
      <c r="F90" s="903" t="s">
        <v>1175</v>
      </c>
      <c r="G90" s="817">
        <f t="shared" si="55"/>
        <v>1</v>
      </c>
      <c r="H90" s="590">
        <f>'TABLA 7 ESTRUCTURA PROGRAMÁTICA'!I67</f>
        <v>100</v>
      </c>
      <c r="I90" s="477">
        <f t="shared" si="56"/>
        <v>1</v>
      </c>
      <c r="J90" s="678">
        <f t="shared" si="45"/>
        <v>1</v>
      </c>
      <c r="K90" s="415">
        <v>0.1</v>
      </c>
      <c r="L90" s="426">
        <f t="shared" si="57"/>
        <v>0.1</v>
      </c>
      <c r="M90" s="429">
        <f t="shared" si="58"/>
        <v>2.0000000000000005E-3</v>
      </c>
      <c r="N90" s="425">
        <f t="shared" si="59"/>
        <v>0.3361050000000001</v>
      </c>
      <c r="O90" s="1047"/>
      <c r="P90" s="1020"/>
      <c r="Q90" s="1036"/>
      <c r="R90" s="1006"/>
      <c r="S90" s="1009"/>
      <c r="T90" s="1006"/>
      <c r="U90" s="1042"/>
      <c r="V90" s="1009"/>
      <c r="W90" s="1009"/>
      <c r="X90" s="1009"/>
      <c r="Y90" s="1087"/>
      <c r="Z90" s="1087"/>
      <c r="AA90" s="1087"/>
    </row>
    <row r="91" spans="1:30" s="456" customFormat="1" ht="90" x14ac:dyDescent="0.25">
      <c r="A91" s="462" t="str">
        <f>'TABLA 7 ESTRUCTURA PROGRAMÁTICA'!D68</f>
        <v xml:space="preserve">4.2.5 Apoyo al desarrollo de  Proyectos pilotos de eliminación de plásticos de un solo uso. (hoteles, restaurantes y similares) </v>
      </c>
      <c r="B91" s="496" t="str">
        <f>'TABLA 7 ESTRUCTURA PROGRAMÁTICA'!K68</f>
        <v>Proyectos pilotos apoyados</v>
      </c>
      <c r="C91" s="702">
        <v>1</v>
      </c>
      <c r="D91" s="677">
        <v>1</v>
      </c>
      <c r="E91" s="429">
        <f t="shared" si="54"/>
        <v>1</v>
      </c>
      <c r="F91" s="903" t="s">
        <v>1278</v>
      </c>
      <c r="G91" s="817">
        <f t="shared" si="55"/>
        <v>1</v>
      </c>
      <c r="H91" s="590">
        <f>'TABLA 7 ESTRUCTURA PROGRAMÁTICA'!I68</f>
        <v>3</v>
      </c>
      <c r="I91" s="477">
        <f t="shared" si="56"/>
        <v>1</v>
      </c>
      <c r="J91" s="678">
        <f t="shared" si="45"/>
        <v>1</v>
      </c>
      <c r="K91" s="415">
        <v>0.25</v>
      </c>
      <c r="L91" s="426">
        <f t="shared" si="57"/>
        <v>0.25</v>
      </c>
      <c r="M91" s="429">
        <f t="shared" si="58"/>
        <v>5.000000000000001E-3</v>
      </c>
      <c r="N91" s="425">
        <f t="shared" si="59"/>
        <v>0.3411050000000001</v>
      </c>
      <c r="O91" s="1047"/>
      <c r="P91" s="1020"/>
      <c r="Q91" s="1036"/>
      <c r="R91" s="1006"/>
      <c r="S91" s="1009"/>
      <c r="T91" s="1006"/>
      <c r="U91" s="1042"/>
      <c r="V91" s="1009"/>
      <c r="W91" s="1009"/>
      <c r="X91" s="1009"/>
      <c r="Y91" s="1087"/>
      <c r="Z91" s="1087"/>
      <c r="AA91" s="1087"/>
    </row>
    <row r="92" spans="1:30" s="456" customFormat="1" ht="222" customHeight="1" x14ac:dyDescent="0.25">
      <c r="A92" s="462" t="str">
        <f>'TABLA 7 ESTRUCTURA PROGRAMÁTICA'!D69</f>
        <v>4.2.6 Gestión para la implementación de proyectos pilotos de biocomercio y turismo rural en ecorregiones estratégicas.</v>
      </c>
      <c r="B92" s="496" t="str">
        <f>'TABLA 7 ESTRUCTURA PROGRAMÁTICA'!K69</f>
        <v>Proyectos pilotos apoyados</v>
      </c>
      <c r="C92" s="702">
        <v>1</v>
      </c>
      <c r="D92" s="900">
        <v>19</v>
      </c>
      <c r="E92" s="429">
        <v>1</v>
      </c>
      <c r="F92" s="422" t="s">
        <v>1294</v>
      </c>
      <c r="G92" s="817">
        <f t="shared" si="55"/>
        <v>1</v>
      </c>
      <c r="H92" s="590">
        <f>'TABLA 7 ESTRUCTURA PROGRAMÁTICA'!I69</f>
        <v>4</v>
      </c>
      <c r="I92" s="477">
        <f>G92</f>
        <v>1</v>
      </c>
      <c r="J92" s="678">
        <f t="shared" si="45"/>
        <v>1</v>
      </c>
      <c r="K92" s="415">
        <v>0.25</v>
      </c>
      <c r="L92" s="426">
        <f>IF(C92=0,G92,(G92*K92))</f>
        <v>0.25</v>
      </c>
      <c r="M92" s="429">
        <f t="shared" si="58"/>
        <v>5.000000000000001E-3</v>
      </c>
      <c r="N92" s="425">
        <f>(IF(M92="N.A",0,M92))+N91</f>
        <v>0.34610500000000011</v>
      </c>
      <c r="O92" s="1048"/>
      <c r="P92" s="1021"/>
      <c r="Q92" s="1037"/>
      <c r="R92" s="1007"/>
      <c r="S92" s="1010"/>
      <c r="T92" s="1007"/>
      <c r="U92" s="1043"/>
      <c r="V92" s="1010"/>
      <c r="W92" s="1010"/>
      <c r="X92" s="1010"/>
      <c r="Y92" s="1088"/>
      <c r="Z92" s="1088"/>
      <c r="AA92" s="1088"/>
    </row>
    <row r="93" spans="1:30" x14ac:dyDescent="0.25">
      <c r="A93" s="1128" t="s">
        <v>638</v>
      </c>
      <c r="B93" s="1129"/>
      <c r="C93" s="1129"/>
      <c r="D93" s="1129"/>
      <c r="E93" s="1129"/>
      <c r="F93" s="1130"/>
      <c r="G93" s="475"/>
      <c r="H93" s="590"/>
      <c r="I93" s="590"/>
      <c r="J93" s="678">
        <f t="shared" si="45"/>
        <v>0</v>
      </c>
      <c r="L93" s="428">
        <f>SUM(L86:L92)</f>
        <v>0.90600000000000003</v>
      </c>
      <c r="U93" s="475"/>
      <c r="V93" s="475"/>
      <c r="W93" s="475"/>
      <c r="X93" s="475"/>
      <c r="Y93" s="475"/>
      <c r="Z93" s="475"/>
      <c r="AA93" s="475"/>
    </row>
    <row r="94" spans="1:30" s="423" customFormat="1" ht="90" x14ac:dyDescent="0.25">
      <c r="A94" s="457" t="str">
        <f>A78</f>
        <v>4. PRODUCTIVIDAD SOSTENIBLE y BIODIVERCIUDAD : integrando lo SECTORIAL  y lo URBAno</v>
      </c>
      <c r="B94" s="751"/>
      <c r="C94" s="440"/>
      <c r="D94" s="469"/>
      <c r="E94" s="432"/>
      <c r="F94" s="435"/>
      <c r="G94" s="409"/>
      <c r="H94" s="440"/>
      <c r="I94" s="440"/>
      <c r="J94" s="440"/>
      <c r="K94" s="443">
        <f>K84</f>
        <v>0.1</v>
      </c>
      <c r="L94" s="444"/>
      <c r="M94" s="432"/>
      <c r="N94" s="483"/>
      <c r="O94" s="777"/>
      <c r="P94" s="483"/>
      <c r="Q94" s="483"/>
      <c r="R94" s="483"/>
      <c r="S94" s="483"/>
      <c r="T94" s="483"/>
      <c r="U94" s="484"/>
      <c r="V94" s="484"/>
      <c r="W94" s="443"/>
      <c r="X94" s="485"/>
      <c r="Y94" s="803"/>
      <c r="Z94" s="421"/>
      <c r="AA94" s="421"/>
      <c r="AB94" s="456"/>
      <c r="AC94" s="456"/>
    </row>
    <row r="95" spans="1:30" s="458" customFormat="1" ht="90" x14ac:dyDescent="0.25">
      <c r="A95" s="461" t="str">
        <f>'TABLA 7 ESTRUCTURA PROGRAMÁTICA'!C71</f>
        <v xml:space="preserve">4.3 Apropiación de la Ciencia ambiental  y de la tecnología para promover la producción sostenible en el dpto. del Cesar.   </v>
      </c>
      <c r="B95" s="410"/>
      <c r="C95" s="470"/>
      <c r="D95" s="414"/>
      <c r="E95" s="814">
        <f>E96*$K96+E97*$K97+E99*$K99+E100*$K100</f>
        <v>0.32500000000000001</v>
      </c>
      <c r="F95" s="359"/>
      <c r="G95" s="428">
        <f>G99*$K99+G100*$K100</f>
        <v>7.4999999999999997E-2</v>
      </c>
      <c r="H95" s="357"/>
      <c r="I95" s="357"/>
      <c r="J95" s="428">
        <f>J99*$K99+J100*$K100</f>
        <v>7.4999999999999997E-2</v>
      </c>
      <c r="K95" s="415">
        <v>0.1</v>
      </c>
      <c r="L95" s="427"/>
      <c r="M95" s="428"/>
      <c r="N95" s="486"/>
      <c r="O95" s="358"/>
      <c r="P95" s="486"/>
      <c r="Q95" s="486"/>
      <c r="R95" s="486"/>
      <c r="S95" s="486"/>
      <c r="T95" s="486"/>
      <c r="U95" s="487"/>
      <c r="V95" s="487"/>
      <c r="W95" s="415"/>
      <c r="X95" s="488"/>
      <c r="Y95" s="803"/>
      <c r="Z95" s="421"/>
      <c r="AA95" s="421"/>
      <c r="AB95" s="456"/>
      <c r="AC95" s="456"/>
    </row>
    <row r="96" spans="1:30" s="456" customFormat="1" ht="120" x14ac:dyDescent="0.25">
      <c r="A96" s="462" t="str">
        <f>'TABLA 7 ESTRUCTURA PROGRAMÁTICA'!D71</f>
        <v xml:space="preserve">4.3.1 Conocimiento de potencialidad,  promoción y apoyo a la implementación de proyectos de Energías  renovables </v>
      </c>
      <c r="B96" s="735" t="str">
        <f>'TABLA 7 ESTRUCTURA PROGRAMÁTICA'!K71</f>
        <v>Proyectos de energías renovables promovidos y/o  en desarrollo</v>
      </c>
      <c r="C96" s="702">
        <v>1</v>
      </c>
      <c r="D96" s="677">
        <v>1</v>
      </c>
      <c r="E96" s="429">
        <f t="shared" ref="E96:E100" si="60">IF(C96=0,"N.A",(D96/C96)*1)</f>
        <v>1</v>
      </c>
      <c r="F96" s="679" t="s">
        <v>1200</v>
      </c>
      <c r="G96" s="817">
        <f>E96</f>
        <v>1</v>
      </c>
      <c r="H96" s="441">
        <f>'TABLA 7 ESTRUCTURA PROGRAMÁTICA'!I71</f>
        <v>3</v>
      </c>
      <c r="I96" s="477">
        <f>E96</f>
        <v>1</v>
      </c>
      <c r="J96" s="678">
        <f t="shared" si="45"/>
        <v>1</v>
      </c>
      <c r="K96" s="415">
        <v>0.25</v>
      </c>
      <c r="L96" s="426">
        <f>IF(C96=0,E96,(E96*K96))</f>
        <v>0.25</v>
      </c>
      <c r="M96" s="429">
        <f>IF(L96="N.A","N.A",L96*$K$94*$K$95)</f>
        <v>2.5000000000000005E-3</v>
      </c>
      <c r="N96" s="425">
        <f>(IF(M96="N.A",0,M96))+N92</f>
        <v>0.34860500000000011</v>
      </c>
      <c r="O96" s="1046">
        <v>200000000</v>
      </c>
      <c r="P96" s="1019">
        <v>150000000</v>
      </c>
      <c r="Q96" s="1035">
        <f>P96/O96</f>
        <v>0.75</v>
      </c>
      <c r="R96" s="1005">
        <f>P96</f>
        <v>150000000</v>
      </c>
      <c r="S96" s="1015">
        <f>R96/P96</f>
        <v>1</v>
      </c>
      <c r="T96" s="1005">
        <f>P96-R96</f>
        <v>0</v>
      </c>
      <c r="U96" s="1019">
        <f>O96</f>
        <v>200000000</v>
      </c>
      <c r="V96" s="1019">
        <f>P96</f>
        <v>150000000</v>
      </c>
      <c r="W96" s="1032">
        <f>Q96</f>
        <v>0.75</v>
      </c>
      <c r="X96" s="1019"/>
      <c r="Y96" s="1086" t="s">
        <v>1105</v>
      </c>
      <c r="Z96" s="1086" t="s">
        <v>1133</v>
      </c>
      <c r="AA96" s="1086" t="s">
        <v>1113</v>
      </c>
      <c r="AB96" s="1134"/>
      <c r="AC96" s="1134"/>
      <c r="AD96" s="1134"/>
    </row>
    <row r="97" spans="1:30" s="456" customFormat="1" ht="90" x14ac:dyDescent="0.25">
      <c r="A97" s="462" t="str">
        <f>'TABLA 7 ESTRUCTURA PROGRAMÁTICA'!D72</f>
        <v>4.3.2 Promoción de procesos de mitigación y adaptación al cambio climático en Sectores productivos (Minería, agropecuario y comercio)</v>
      </c>
      <c r="B97" s="735" t="str">
        <f>'TABLA 7 ESTRUCTURA PROGRAMÁTICA'!K72</f>
        <v>Lineamientos establecidos/ sector</v>
      </c>
      <c r="C97" s="702">
        <v>1</v>
      </c>
      <c r="D97" s="677">
        <v>0</v>
      </c>
      <c r="E97" s="429">
        <f t="shared" si="60"/>
        <v>0</v>
      </c>
      <c r="F97" s="895" t="s">
        <v>1207</v>
      </c>
      <c r="G97" s="817">
        <f t="shared" ref="G97:G100" si="61">E97</f>
        <v>0</v>
      </c>
      <c r="H97" s="590">
        <f>'TABLA 7 ESTRUCTURA PROGRAMÁTICA'!I72</f>
        <v>3</v>
      </c>
      <c r="I97" s="477">
        <f t="shared" ref="I97:I100" si="62">E97</f>
        <v>0</v>
      </c>
      <c r="J97" s="678">
        <f t="shared" si="45"/>
        <v>0</v>
      </c>
      <c r="K97" s="415">
        <v>0.25</v>
      </c>
      <c r="L97" s="426">
        <f t="shared" ref="L97:L100" si="63">IF(C97=0,E97,(E97*K97))</f>
        <v>0</v>
      </c>
      <c r="M97" s="429">
        <f t="shared" ref="M97:M100" si="64">IF(L97="N.A","N.A",L97*$K$94*$K$95)</f>
        <v>0</v>
      </c>
      <c r="N97" s="425">
        <f>(IF(M97="N.A",0,M97))+N96</f>
        <v>0.34860500000000011</v>
      </c>
      <c r="O97" s="1047"/>
      <c r="P97" s="1020"/>
      <c r="Q97" s="1036"/>
      <c r="R97" s="1006"/>
      <c r="S97" s="1009"/>
      <c r="T97" s="1006"/>
      <c r="U97" s="1020"/>
      <c r="V97" s="1020"/>
      <c r="W97" s="1033"/>
      <c r="X97" s="1020"/>
      <c r="Y97" s="1087"/>
      <c r="Z97" s="1087"/>
      <c r="AA97" s="1087"/>
      <c r="AB97" s="1132"/>
      <c r="AC97" s="1132"/>
      <c r="AD97" s="1132"/>
    </row>
    <row r="98" spans="1:30" s="456" customFormat="1" ht="2.25" customHeight="1" x14ac:dyDescent="0.25">
      <c r="A98" s="462" t="str">
        <f>'TABLA 7 ESTRUCTURA PROGRAMÁTICA'!D73</f>
        <v>4.3.3 Valoración económica ambiental y cuantificación del capital natural en el PIB dptal.</v>
      </c>
      <c r="B98" s="735" t="str">
        <f>'TABLA 7 ESTRUCTURA PROGRAMÁTICA'!K73</f>
        <v>Avance de estudio</v>
      </c>
      <c r="C98" s="702">
        <v>0</v>
      </c>
      <c r="D98" s="677"/>
      <c r="E98" s="429" t="str">
        <f t="shared" si="60"/>
        <v>N.A</v>
      </c>
      <c r="F98" s="895"/>
      <c r="G98" s="817" t="str">
        <f t="shared" si="61"/>
        <v>N.A</v>
      </c>
      <c r="H98" s="590">
        <f>'TABLA 7 ESTRUCTURA PROGRAMÁTICA'!I73</f>
        <v>100</v>
      </c>
      <c r="I98" s="477" t="str">
        <f t="shared" si="62"/>
        <v>N.A</v>
      </c>
      <c r="J98" s="678" t="str">
        <f t="shared" si="45"/>
        <v>N.A</v>
      </c>
      <c r="K98" s="415">
        <v>0</v>
      </c>
      <c r="L98" s="426" t="str">
        <f t="shared" si="63"/>
        <v>N.A</v>
      </c>
      <c r="M98" s="429" t="str">
        <f t="shared" si="64"/>
        <v>N.A</v>
      </c>
      <c r="N98" s="425">
        <f t="shared" ref="N98:N100" si="65">(IF(M98="N.A",0,M98))+N97</f>
        <v>0.34860500000000011</v>
      </c>
      <c r="O98" s="1047"/>
      <c r="P98" s="1020"/>
      <c r="Q98" s="1036"/>
      <c r="R98" s="1006"/>
      <c r="S98" s="1009"/>
      <c r="T98" s="1006"/>
      <c r="U98" s="1020"/>
      <c r="V98" s="1020"/>
      <c r="W98" s="1033"/>
      <c r="X98" s="1020"/>
      <c r="Y98" s="1087"/>
      <c r="Z98" s="1087"/>
      <c r="AA98" s="1087"/>
      <c r="AB98" s="1132"/>
      <c r="AC98" s="1132"/>
      <c r="AD98" s="1132"/>
    </row>
    <row r="99" spans="1:30" s="456" customFormat="1" ht="120" x14ac:dyDescent="0.25">
      <c r="A99" s="462" t="str">
        <f>'TABLA 7 ESTRUCTURA PROGRAMÁTICA'!D74</f>
        <v>4.3.4 Participación en procesos intersectoriales de Salud Ambiental de los COTSA,  a través de las mesas técnicas conformadas.</v>
      </c>
      <c r="B99" s="735" t="str">
        <f>'TABLA 7 ESTRUCTURA PROGRAMÁTICA'!K74</f>
        <v xml:space="preserve">Participación en Mesas técnicas </v>
      </c>
      <c r="C99" s="840">
        <v>100</v>
      </c>
      <c r="D99" s="677">
        <v>30</v>
      </c>
      <c r="E99" s="429">
        <f t="shared" si="60"/>
        <v>0.3</v>
      </c>
      <c r="F99" s="895" t="s">
        <v>1224</v>
      </c>
      <c r="G99" s="817">
        <f t="shared" si="61"/>
        <v>0.3</v>
      </c>
      <c r="H99" s="590">
        <f>'TABLA 7 ESTRUCTURA PROGRAMÁTICA'!I74</f>
        <v>100</v>
      </c>
      <c r="I99" s="477">
        <f t="shared" si="62"/>
        <v>0.3</v>
      </c>
      <c r="J99" s="678">
        <f t="shared" si="45"/>
        <v>0.3</v>
      </c>
      <c r="K99" s="415">
        <v>0.25</v>
      </c>
      <c r="L99" s="426">
        <f t="shared" si="63"/>
        <v>7.4999999999999997E-2</v>
      </c>
      <c r="M99" s="429">
        <f t="shared" si="64"/>
        <v>7.5000000000000002E-4</v>
      </c>
      <c r="N99" s="425">
        <f t="shared" si="65"/>
        <v>0.34935500000000008</v>
      </c>
      <c r="O99" s="1047"/>
      <c r="P99" s="1020"/>
      <c r="Q99" s="1036"/>
      <c r="R99" s="1006"/>
      <c r="S99" s="1009"/>
      <c r="T99" s="1006"/>
      <c r="U99" s="1020"/>
      <c r="V99" s="1020"/>
      <c r="W99" s="1033"/>
      <c r="X99" s="1020"/>
      <c r="Y99" s="1087"/>
      <c r="Z99" s="1087"/>
      <c r="AA99" s="1087"/>
      <c r="AB99" s="1132"/>
      <c r="AC99" s="1132"/>
      <c r="AD99" s="1132"/>
    </row>
    <row r="100" spans="1:30" s="456" customFormat="1" ht="90" x14ac:dyDescent="0.25">
      <c r="A100" s="462" t="str">
        <f>'TABLA 7 ESTRUCTURA PROGRAMÁTICA'!D75</f>
        <v xml:space="preserve">4.3.5 Apoyo a  la Implementación  la Política Integral de Salud Ambiental a nivel territorial, desde las competencias de las CAR. </v>
      </c>
      <c r="B100" s="735" t="str">
        <f>'TABLA 7 ESTRUCTURA PROGRAMÁTICA'!K75</f>
        <v>Avance de la política territorial de Salud ambiental</v>
      </c>
      <c r="C100" s="840">
        <v>80</v>
      </c>
      <c r="D100" s="677">
        <v>0</v>
      </c>
      <c r="E100" s="429">
        <f t="shared" si="60"/>
        <v>0</v>
      </c>
      <c r="F100" s="895" t="s">
        <v>1208</v>
      </c>
      <c r="G100" s="817">
        <f t="shared" si="61"/>
        <v>0</v>
      </c>
      <c r="H100" s="590">
        <f>'TABLA 7 ESTRUCTURA PROGRAMÁTICA'!I75</f>
        <v>100</v>
      </c>
      <c r="I100" s="477">
        <f t="shared" si="62"/>
        <v>0</v>
      </c>
      <c r="J100" s="678">
        <f t="shared" si="45"/>
        <v>0</v>
      </c>
      <c r="K100" s="415">
        <v>0.25</v>
      </c>
      <c r="L100" s="426">
        <f t="shared" si="63"/>
        <v>0</v>
      </c>
      <c r="M100" s="429">
        <f t="shared" si="64"/>
        <v>0</v>
      </c>
      <c r="N100" s="425">
        <f t="shared" si="65"/>
        <v>0.34935500000000008</v>
      </c>
      <c r="O100" s="1048"/>
      <c r="P100" s="1021"/>
      <c r="Q100" s="1037"/>
      <c r="R100" s="1007"/>
      <c r="S100" s="1010"/>
      <c r="T100" s="1007"/>
      <c r="U100" s="1021"/>
      <c r="V100" s="1021"/>
      <c r="W100" s="1034"/>
      <c r="X100" s="1021"/>
      <c r="Y100" s="1088"/>
      <c r="Z100" s="1088"/>
      <c r="AA100" s="1088"/>
      <c r="AB100" s="1133"/>
      <c r="AC100" s="1133"/>
      <c r="AD100" s="1133"/>
    </row>
    <row r="101" spans="1:30" s="456" customFormat="1" x14ac:dyDescent="0.25">
      <c r="A101" s="1029"/>
      <c r="B101" s="1030"/>
      <c r="C101" s="1030"/>
      <c r="D101" s="1030"/>
      <c r="E101" s="1030"/>
      <c r="F101" s="1031"/>
      <c r="G101" s="411"/>
      <c r="H101" s="441"/>
      <c r="I101" s="441"/>
      <c r="J101" s="678">
        <f t="shared" si="45"/>
        <v>0</v>
      </c>
      <c r="K101" s="753"/>
      <c r="L101" s="427">
        <f>SUM(L96:L100)</f>
        <v>0.32500000000000001</v>
      </c>
      <c r="M101" s="429"/>
      <c r="N101" s="425"/>
      <c r="O101" s="790"/>
      <c r="P101" s="500"/>
      <c r="Q101" s="501"/>
      <c r="R101" s="501"/>
      <c r="S101" s="501"/>
      <c r="T101" s="501"/>
      <c r="U101" s="478"/>
      <c r="V101" s="478"/>
      <c r="W101" s="477"/>
      <c r="X101" s="497"/>
      <c r="Y101" s="803"/>
      <c r="Z101" s="421"/>
      <c r="AA101" s="421"/>
    </row>
    <row r="102" spans="1:30" s="423" customFormat="1" ht="90" x14ac:dyDescent="0.25">
      <c r="A102" s="457" t="str">
        <f>A94</f>
        <v>4. PRODUCTIVIDAD SOSTENIBLE y BIODIVERCIUDAD : integrando lo SECTORIAL  y lo URBAno</v>
      </c>
      <c r="B102" s="747"/>
      <c r="C102" s="468"/>
      <c r="D102" s="469"/>
      <c r="E102" s="432"/>
      <c r="F102" s="435"/>
      <c r="G102" s="409"/>
      <c r="H102" s="440"/>
      <c r="I102" s="440"/>
      <c r="J102" s="440"/>
      <c r="K102" s="443">
        <v>0.1</v>
      </c>
      <c r="L102" s="444"/>
      <c r="M102" s="432"/>
      <c r="N102" s="483"/>
      <c r="O102" s="777"/>
      <c r="P102" s="483"/>
      <c r="Q102" s="483"/>
      <c r="R102" s="483"/>
      <c r="S102" s="483"/>
      <c r="T102" s="483"/>
      <c r="U102" s="484"/>
      <c r="V102" s="484"/>
      <c r="W102" s="443"/>
      <c r="X102" s="485"/>
      <c r="Y102" s="803"/>
      <c r="Z102" s="421"/>
      <c r="AA102" s="421"/>
      <c r="AB102" s="456"/>
      <c r="AC102" s="456"/>
    </row>
    <row r="103" spans="1:30" s="458" customFormat="1" ht="90" x14ac:dyDescent="0.25">
      <c r="A103" s="461" t="str">
        <f>'TABLA 7 ESTRUCTURA PROGRAMÁTICA'!C77</f>
        <v xml:space="preserve">4.4 Gestión integral  del suelo  para la recuperación de este recurso natural  en el departamento del Cesar.  </v>
      </c>
      <c r="B103" s="410"/>
      <c r="C103" s="470"/>
      <c r="D103" s="414"/>
      <c r="E103" s="814">
        <f>E104*$K104+E105*$K105+E106*$K106+E107*$K107+E108*$K108</f>
        <v>0.5</v>
      </c>
      <c r="F103" s="359"/>
      <c r="G103" s="428">
        <f>G104*$K104+G105*$K105+G107*$K107+G108*$K108</f>
        <v>0.5</v>
      </c>
      <c r="H103" s="357"/>
      <c r="I103" s="357"/>
      <c r="J103" s="428">
        <f>J104*$K104+J105*$K105+J107*$K107+J108*$K108</f>
        <v>0.5</v>
      </c>
      <c r="K103" s="415">
        <v>0.3</v>
      </c>
      <c r="L103" s="427"/>
      <c r="M103" s="428"/>
      <c r="N103" s="486"/>
      <c r="O103" s="358"/>
      <c r="P103" s="486"/>
      <c r="Q103" s="486"/>
      <c r="R103" s="486"/>
      <c r="S103" s="486"/>
      <c r="T103" s="486"/>
      <c r="U103" s="487"/>
      <c r="V103" s="487"/>
      <c r="W103" s="415"/>
      <c r="X103" s="488"/>
      <c r="Y103" s="803"/>
      <c r="Z103" s="421"/>
      <c r="AA103" s="421"/>
      <c r="AB103" s="456"/>
      <c r="AC103" s="456"/>
    </row>
    <row r="104" spans="1:30" s="456" customFormat="1" ht="208.5" customHeight="1" x14ac:dyDescent="0.25">
      <c r="A104" s="462" t="str">
        <f>'TABLA 7 ESTRUCTURA PROGRAMÁTICA'!D77</f>
        <v>4.4.1 Implementación de las acciones planteadas en el  PAR  para mitigar los efectos de la desertificación y la sequía en armonía con el proyecto 1.1  (estrategia de reforestación, restauración, agricultura y ganadería sostenible, estufas ecológicas, monitoreo).</v>
      </c>
      <c r="B104" s="735" t="str">
        <f>'TABLA 7 ESTRUCTURA PROGRAMÁTICA'!K77</f>
        <v>Acciones del PAR ejecutadas</v>
      </c>
      <c r="C104" s="838">
        <v>2</v>
      </c>
      <c r="D104" s="677">
        <v>1</v>
      </c>
      <c r="E104" s="429">
        <f t="shared" ref="E104:E108" si="66">IF(C104=0,"N.A",(D104/C104)*1)</f>
        <v>0.5</v>
      </c>
      <c r="F104" s="679" t="s">
        <v>1225</v>
      </c>
      <c r="G104" s="815">
        <f>E104</f>
        <v>0.5</v>
      </c>
      <c r="H104" s="441">
        <f>'TABLA 7 ESTRUCTURA PROGRAMÁTICA'!I77</f>
        <v>6</v>
      </c>
      <c r="I104" s="477">
        <f>G104</f>
        <v>0.5</v>
      </c>
      <c r="J104" s="678">
        <f t="shared" si="45"/>
        <v>0.5</v>
      </c>
      <c r="K104" s="477">
        <v>0.5</v>
      </c>
      <c r="L104" s="426">
        <f>IF(C104=0,G104,(G104*K104))</f>
        <v>0.25</v>
      </c>
      <c r="M104" s="429">
        <f>IF(L104="N.A","N.A",L104*$K$102*$K$103)</f>
        <v>7.4999999999999997E-3</v>
      </c>
      <c r="N104" s="425">
        <f>(IF(M104="N.A",0,M104))+N100</f>
        <v>0.35685500000000009</v>
      </c>
      <c r="O104" s="1046">
        <f>800000000</f>
        <v>800000000</v>
      </c>
      <c r="P104" s="1005">
        <v>74125500</v>
      </c>
      <c r="Q104" s="1035">
        <f>P104/O104</f>
        <v>9.2656875E-2</v>
      </c>
      <c r="R104" s="1005">
        <f>P104</f>
        <v>74125500</v>
      </c>
      <c r="S104" s="1014">
        <f>R104/P104</f>
        <v>1</v>
      </c>
      <c r="T104" s="1011">
        <f>P104-R104</f>
        <v>0</v>
      </c>
      <c r="U104" s="1019">
        <f>O104</f>
        <v>800000000</v>
      </c>
      <c r="V104" s="1019">
        <f>P104</f>
        <v>74125500</v>
      </c>
      <c r="W104" s="1032">
        <f>Q104</f>
        <v>9.2656875E-2</v>
      </c>
      <c r="X104" s="1019"/>
      <c r="Y104" s="1086" t="s">
        <v>1101</v>
      </c>
      <c r="Z104" s="1086" t="s">
        <v>1124</v>
      </c>
      <c r="AA104" s="1086" t="s">
        <v>1109</v>
      </c>
    </row>
    <row r="105" spans="1:30" s="456" customFormat="1" ht="135" customHeight="1" x14ac:dyDescent="0.25">
      <c r="A105" s="462" t="str">
        <f>'TABLA 7 ESTRUCTURA PROGRAMÁTICA'!D78</f>
        <v xml:space="preserve">4.4.2 Generación de espacios académicos para el conocimiento del recurso suelo (posibles alianzas con la academia) </v>
      </c>
      <c r="B105" s="735" t="str">
        <f>'TABLA 7 ESTRUCTURA PROGRAMÁTICA'!K78</f>
        <v xml:space="preserve">Espacios académicos realizados </v>
      </c>
      <c r="C105" s="838">
        <v>1</v>
      </c>
      <c r="D105" s="476">
        <v>0.5</v>
      </c>
      <c r="E105" s="429">
        <f t="shared" si="66"/>
        <v>0.5</v>
      </c>
      <c r="F105" s="895" t="s">
        <v>1217</v>
      </c>
      <c r="G105" s="815">
        <f t="shared" ref="G105:G108" si="67">E105</f>
        <v>0.5</v>
      </c>
      <c r="H105" s="590">
        <f>'TABLA 7 ESTRUCTURA PROGRAMÁTICA'!I78</f>
        <v>3</v>
      </c>
      <c r="I105" s="477">
        <f t="shared" ref="I105:I108" si="68">E105</f>
        <v>0.5</v>
      </c>
      <c r="J105" s="678">
        <f t="shared" si="45"/>
        <v>0.5</v>
      </c>
      <c r="K105" s="477">
        <v>0.1</v>
      </c>
      <c r="L105" s="426">
        <f t="shared" ref="L105:L108" si="69">IF(C105=0,E105,(E105*K105))</f>
        <v>0.05</v>
      </c>
      <c r="M105" s="429">
        <f t="shared" ref="M105:M108" si="70">IF(L105="N.A","N.A",L105*$K$102*$K$103)</f>
        <v>1.5000000000000002E-3</v>
      </c>
      <c r="N105" s="425">
        <f t="shared" ref="N105:N108" si="71">(IF(M105="N.A",0,M105))+N101</f>
        <v>1.5000000000000002E-3</v>
      </c>
      <c r="O105" s="1047"/>
      <c r="P105" s="1006"/>
      <c r="Q105" s="1036"/>
      <c r="R105" s="1006"/>
      <c r="S105" s="1012"/>
      <c r="T105" s="1012"/>
      <c r="U105" s="1020"/>
      <c r="V105" s="1020"/>
      <c r="W105" s="1033"/>
      <c r="X105" s="1020"/>
      <c r="Y105" s="1088"/>
      <c r="Z105" s="1087"/>
      <c r="AA105" s="1088"/>
    </row>
    <row r="106" spans="1:30" s="456" customFormat="1" ht="120" x14ac:dyDescent="0.25">
      <c r="A106" s="462" t="str">
        <f>'TABLA 7 ESTRUCTURA PROGRAMÁTICA'!D79</f>
        <v xml:space="preserve">4.4.3 Actualizar e implementar el plan de gestión Integral de residuos peligrosos en el marco de la política RESPEL junto al  cumplimiento de la Directiva ministerial 2019 </v>
      </c>
      <c r="B106" s="735" t="str">
        <f>'TABLA 7 ESTRUCTURA PROGRAMÁTICA'!K79</f>
        <v>Plan RESPEL revisado y actualizado</v>
      </c>
      <c r="C106" s="838">
        <v>1</v>
      </c>
      <c r="D106" s="677">
        <v>0</v>
      </c>
      <c r="E106" s="429">
        <f t="shared" si="66"/>
        <v>0</v>
      </c>
      <c r="F106" s="895" t="s">
        <v>1255</v>
      </c>
      <c r="G106" s="815">
        <f t="shared" si="67"/>
        <v>0</v>
      </c>
      <c r="H106" s="590">
        <f>'TABLA 7 ESTRUCTURA PROGRAMÁTICA'!I79</f>
        <v>1</v>
      </c>
      <c r="I106" s="477">
        <f t="shared" si="68"/>
        <v>0</v>
      </c>
      <c r="J106" s="678">
        <f t="shared" si="45"/>
        <v>0</v>
      </c>
      <c r="K106" s="477">
        <v>0.2</v>
      </c>
      <c r="L106" s="426">
        <f t="shared" si="69"/>
        <v>0</v>
      </c>
      <c r="M106" s="429">
        <f t="shared" si="70"/>
        <v>0</v>
      </c>
      <c r="N106" s="425">
        <f t="shared" si="71"/>
        <v>0</v>
      </c>
      <c r="O106" s="1047"/>
      <c r="P106" s="1006"/>
      <c r="Q106" s="1036"/>
      <c r="R106" s="1006"/>
      <c r="S106" s="1012"/>
      <c r="T106" s="1012"/>
      <c r="U106" s="1020"/>
      <c r="V106" s="1020"/>
      <c r="W106" s="1033"/>
      <c r="X106" s="1020"/>
      <c r="Y106" s="1086" t="s">
        <v>1105</v>
      </c>
      <c r="Z106" s="1087"/>
      <c r="AA106" s="1086" t="s">
        <v>1113</v>
      </c>
    </row>
    <row r="107" spans="1:30" s="456" customFormat="1" ht="123.75" customHeight="1" x14ac:dyDescent="0.25">
      <c r="A107" s="462" t="str">
        <f>'TABLA 7 ESTRUCTURA PROGRAMÁTICA'!D80</f>
        <v>4.4.4 Mejoramento del proceso de validación de información del Registro de Generadores de RESPEL y del Inventario Nacional de PCB</v>
      </c>
      <c r="B107" s="735" t="str">
        <f>'TABLA 7 ESTRUCTURA PROGRAMÁTICA'!K80</f>
        <v xml:space="preserve">Nivel de Registro RESPEL </v>
      </c>
      <c r="C107" s="838">
        <v>100</v>
      </c>
      <c r="D107" s="830">
        <v>100</v>
      </c>
      <c r="E107" s="429">
        <f t="shared" si="66"/>
        <v>1</v>
      </c>
      <c r="F107" s="679" t="s">
        <v>1226</v>
      </c>
      <c r="G107" s="815">
        <f t="shared" si="67"/>
        <v>1</v>
      </c>
      <c r="H107" s="590">
        <f>'TABLA 7 ESTRUCTURA PROGRAMÁTICA'!I80</f>
        <v>100</v>
      </c>
      <c r="I107" s="477">
        <f t="shared" si="68"/>
        <v>1</v>
      </c>
      <c r="J107" s="678">
        <f t="shared" si="45"/>
        <v>1</v>
      </c>
      <c r="K107" s="477">
        <v>0.1</v>
      </c>
      <c r="L107" s="426">
        <f t="shared" si="69"/>
        <v>0.1</v>
      </c>
      <c r="M107" s="429">
        <f t="shared" si="70"/>
        <v>3.0000000000000005E-3</v>
      </c>
      <c r="N107" s="425">
        <f t="shared" si="71"/>
        <v>3.0000000000000005E-3</v>
      </c>
      <c r="O107" s="1047"/>
      <c r="P107" s="1006"/>
      <c r="Q107" s="1036"/>
      <c r="R107" s="1006"/>
      <c r="S107" s="1012"/>
      <c r="T107" s="1012"/>
      <c r="U107" s="1020"/>
      <c r="V107" s="1020"/>
      <c r="W107" s="1033"/>
      <c r="X107" s="1020"/>
      <c r="Y107" s="1087"/>
      <c r="Z107" s="1087"/>
      <c r="AA107" s="1087"/>
    </row>
    <row r="108" spans="1:30" s="456" customFormat="1" ht="150" x14ac:dyDescent="0.25">
      <c r="A108" s="462" t="str">
        <f>'TABLA 7 ESTRUCTURA PROGRAMÁTICA'!D81</f>
        <v>4.4.5 Capacitación y desarrollo de campañas a los diferentes actores sobre el manejo ambientalmente racional de RESPEL y fortalececimiento de  las actividades de IVC a generadores e instalaciones licenciadas</v>
      </c>
      <c r="B108" s="735" t="str">
        <f>'TABLA 7 ESTRUCTURA PROGRAMÁTICA'!K81</f>
        <v>Capacitación y/o campañas/año</v>
      </c>
      <c r="C108" s="702">
        <v>1</v>
      </c>
      <c r="D108" s="677">
        <v>1</v>
      </c>
      <c r="E108" s="429">
        <f t="shared" si="66"/>
        <v>1</v>
      </c>
      <c r="F108" s="679" t="s">
        <v>1227</v>
      </c>
      <c r="G108" s="815">
        <f t="shared" si="67"/>
        <v>1</v>
      </c>
      <c r="H108" s="590">
        <f>'TABLA 7 ESTRUCTURA PROGRAMÁTICA'!I81</f>
        <v>4</v>
      </c>
      <c r="I108" s="477">
        <f t="shared" si="68"/>
        <v>1</v>
      </c>
      <c r="J108" s="678">
        <f t="shared" si="45"/>
        <v>1</v>
      </c>
      <c r="K108" s="477">
        <v>0.1</v>
      </c>
      <c r="L108" s="426">
        <f t="shared" si="69"/>
        <v>0.1</v>
      </c>
      <c r="M108" s="429">
        <f t="shared" si="70"/>
        <v>3.0000000000000005E-3</v>
      </c>
      <c r="N108" s="425">
        <f t="shared" si="71"/>
        <v>0.35985500000000009</v>
      </c>
      <c r="O108" s="1048"/>
      <c r="P108" s="1007"/>
      <c r="Q108" s="1037"/>
      <c r="R108" s="1007"/>
      <c r="S108" s="1013"/>
      <c r="T108" s="1013"/>
      <c r="U108" s="1021"/>
      <c r="V108" s="1021"/>
      <c r="W108" s="1034"/>
      <c r="X108" s="1021"/>
      <c r="Y108" s="1088"/>
      <c r="Z108" s="1088"/>
      <c r="AA108" s="1088"/>
    </row>
    <row r="109" spans="1:30" s="456" customFormat="1" x14ac:dyDescent="0.25">
      <c r="A109" s="1029" t="s">
        <v>638</v>
      </c>
      <c r="B109" s="1030"/>
      <c r="C109" s="1030"/>
      <c r="D109" s="1030"/>
      <c r="E109" s="1030"/>
      <c r="F109" s="1031"/>
      <c r="G109" s="411"/>
      <c r="H109" s="441"/>
      <c r="I109" s="441"/>
      <c r="J109" s="678">
        <f t="shared" si="45"/>
        <v>0</v>
      </c>
      <c r="K109" s="753"/>
      <c r="L109" s="427">
        <f>SUM(L103:L108)</f>
        <v>0.5</v>
      </c>
      <c r="M109" s="429"/>
      <c r="N109" s="425"/>
      <c r="O109" s="790"/>
      <c r="P109" s="500"/>
      <c r="Q109" s="501"/>
      <c r="R109" s="501"/>
      <c r="S109" s="501"/>
      <c r="T109" s="501"/>
      <c r="U109" s="478"/>
      <c r="V109" s="478"/>
      <c r="W109" s="477"/>
      <c r="X109" s="497"/>
      <c r="Y109" s="803"/>
      <c r="Z109" s="421"/>
      <c r="AA109" s="421"/>
    </row>
    <row r="110" spans="1:30" s="423" customFormat="1" ht="90" x14ac:dyDescent="0.25">
      <c r="A110" s="457" t="str">
        <f>A102</f>
        <v>4. PRODUCTIVIDAD SOSTENIBLE y BIODIVERCIUDAD : integrando lo SECTORIAL  y lo URBAno</v>
      </c>
      <c r="B110" s="747"/>
      <c r="C110" s="468"/>
      <c r="D110" s="469"/>
      <c r="E110" s="432"/>
      <c r="F110" s="435"/>
      <c r="G110" s="409"/>
      <c r="H110" s="440"/>
      <c r="I110" s="440"/>
      <c r="J110" s="440"/>
      <c r="K110" s="443">
        <v>0.1</v>
      </c>
      <c r="L110" s="444"/>
      <c r="M110" s="432"/>
      <c r="N110" s="483"/>
      <c r="O110" s="777"/>
      <c r="P110" s="483"/>
      <c r="Q110" s="483"/>
      <c r="R110" s="483"/>
      <c r="S110" s="483"/>
      <c r="T110" s="483"/>
      <c r="U110" s="484"/>
      <c r="V110" s="484"/>
      <c r="W110" s="443"/>
      <c r="X110" s="485"/>
      <c r="Y110" s="803"/>
      <c r="Z110" s="421"/>
      <c r="AA110" s="421"/>
      <c r="AB110" s="456"/>
      <c r="AC110" s="456"/>
    </row>
    <row r="111" spans="1:30" s="458" customFormat="1" ht="130.5" customHeight="1" x14ac:dyDescent="0.25">
      <c r="A111" s="461" t="str">
        <f>'TABLA 7 ESTRUCTURA PROGRAMÁTICA'!C83</f>
        <v xml:space="preserve">4.5 Gestión integral del recurso aire, articulada a  la prioridad regional del MADS,  en áreas estratégicas del dpto del Cesar. </v>
      </c>
      <c r="B111" s="410"/>
      <c r="C111" s="470"/>
      <c r="D111" s="414"/>
      <c r="E111" s="814">
        <f>E112*$K112+E113*$K113+E114*$K114+E115*$K115+E116*$K116+E117*$K117+E118*$K118+E119*$K119+E120*$K120</f>
        <v>0.69</v>
      </c>
      <c r="F111" s="359"/>
      <c r="G111" s="428">
        <f>G112*$K112+G113*$K113+G114*$K114+G118*$K118+G119*$K119+G120*$K120</f>
        <v>0.69</v>
      </c>
      <c r="H111" s="357"/>
      <c r="I111" s="357"/>
      <c r="J111" s="428">
        <f>J112*$K112+J113*$K113+J114*$K114+J118*$K118+J119*$K119+J120*$K120</f>
        <v>0.69</v>
      </c>
      <c r="K111" s="415">
        <v>0.2</v>
      </c>
      <c r="L111" s="427"/>
      <c r="M111" s="428"/>
      <c r="N111" s="486"/>
      <c r="O111" s="358"/>
      <c r="P111" s="486"/>
      <c r="Q111" s="486"/>
      <c r="R111" s="486"/>
      <c r="S111" s="486"/>
      <c r="T111" s="486"/>
      <c r="U111" s="487"/>
      <c r="V111" s="487"/>
      <c r="W111" s="415"/>
      <c r="X111" s="488"/>
      <c r="Y111" s="803"/>
      <c r="Z111" s="421"/>
      <c r="AA111" s="421"/>
      <c r="AB111" s="456"/>
      <c r="AC111" s="456"/>
    </row>
    <row r="112" spans="1:30" s="456" customFormat="1" ht="0.75" customHeight="1" x14ac:dyDescent="0.25">
      <c r="A112" s="475" t="str">
        <f>'TABLA 7 ESTRUCTURA PROGRAMÁTICA'!D83</f>
        <v xml:space="preserve">4.5.1 Territorialización de la Estrategia Nacional de Calidad del Aire (fortalecimiento del  proceso regional del SEVCA - Corpocesar)  </v>
      </c>
      <c r="B112" s="735" t="str">
        <f>'TABLA 7 ESTRUCTURA PROGRAMÁTICA'!K83</f>
        <v xml:space="preserve">Estrategia Nal implementada a nivel regional </v>
      </c>
      <c r="C112" s="702">
        <v>0</v>
      </c>
      <c r="D112" s="476"/>
      <c r="E112" s="429"/>
      <c r="F112" s="422"/>
      <c r="G112" s="817">
        <f>E112</f>
        <v>0</v>
      </c>
      <c r="H112" s="441">
        <f>'TABLA 7 ESTRUCTURA PROGRAMÁTICA'!I83</f>
        <v>1</v>
      </c>
      <c r="I112" s="477">
        <f>E112</f>
        <v>0</v>
      </c>
      <c r="J112" s="678">
        <f t="shared" si="45"/>
        <v>0</v>
      </c>
      <c r="K112" s="477">
        <v>0</v>
      </c>
      <c r="L112" s="426">
        <f>IF(C112=0,E112,(E112*K112))</f>
        <v>0</v>
      </c>
      <c r="M112" s="429">
        <f>IF(L112="N.A","N.A",L112*$K$110*$K$111)</f>
        <v>0</v>
      </c>
      <c r="N112" s="425">
        <f t="shared" ref="N112" si="72">(IF(M112="N.A",0,M112))+N108</f>
        <v>0.35985500000000009</v>
      </c>
      <c r="O112" s="1046">
        <v>2500000000</v>
      </c>
      <c r="P112" s="1019">
        <v>2155325146</v>
      </c>
      <c r="Q112" s="1035">
        <f>P112/O112</f>
        <v>0.86213005840000001</v>
      </c>
      <c r="R112" s="1005">
        <f>P112</f>
        <v>2155325146</v>
      </c>
      <c r="S112" s="1008">
        <f>R112/P112</f>
        <v>1</v>
      </c>
      <c r="T112" s="1005">
        <f>P112-R112</f>
        <v>0</v>
      </c>
      <c r="U112" s="1019">
        <f>O112</f>
        <v>2500000000</v>
      </c>
      <c r="V112" s="1019">
        <f>P112</f>
        <v>2155325146</v>
      </c>
      <c r="W112" s="1028">
        <f>Q112</f>
        <v>0.86213005840000001</v>
      </c>
      <c r="X112" s="1019"/>
      <c r="Y112" s="1086" t="s">
        <v>1106</v>
      </c>
      <c r="Z112" s="1086" t="s">
        <v>1127</v>
      </c>
      <c r="AA112" s="1086" t="s">
        <v>1113</v>
      </c>
    </row>
    <row r="113" spans="1:29" s="456" customFormat="1" ht="171.75" customHeight="1" x14ac:dyDescent="0.25">
      <c r="A113" s="475" t="str">
        <f>'TABLA 7 ESTRUCTURA PROGRAMÁTICA'!D84</f>
        <v>4.5.2 Optimización y Fortalecimento del Sistema de Moniterio de Calidad de Aire del Cesar. (acreditación, dotación, técnicas y operación de la red, cobertura y sostenibiidad)</v>
      </c>
      <c r="B113" s="735" t="str">
        <f>'TABLA 7 ESTRUCTURA PROGRAMÁTICA'!K84</f>
        <v xml:space="preserve">Avance de  optimización de la Red </v>
      </c>
      <c r="C113" s="702">
        <v>75</v>
      </c>
      <c r="D113" s="677">
        <v>75</v>
      </c>
      <c r="E113" s="429">
        <f t="shared" ref="E113:E120" si="73">IF(C113=0,"N.A",(D113/C113)*1)</f>
        <v>1</v>
      </c>
      <c r="F113" s="422" t="s">
        <v>1176</v>
      </c>
      <c r="G113" s="817">
        <f t="shared" ref="G113:G114" si="74">E113</f>
        <v>1</v>
      </c>
      <c r="H113" s="590">
        <f>'TABLA 7 ESTRUCTURA PROGRAMÁTICA'!I84</f>
        <v>100</v>
      </c>
      <c r="I113" s="477">
        <f t="shared" ref="I113:I119" si="75">E113</f>
        <v>1</v>
      </c>
      <c r="J113" s="678">
        <f t="shared" si="45"/>
        <v>1</v>
      </c>
      <c r="K113" s="477">
        <v>0.5</v>
      </c>
      <c r="L113" s="426">
        <f t="shared" ref="L113:L118" si="76">IF(C113=0,E113,(E113*K113))</f>
        <v>0.5</v>
      </c>
      <c r="M113" s="429">
        <f t="shared" ref="M113:M120" si="77">IF(L113="N.A","N.A",L113*$K$110*$K$111)</f>
        <v>1.0000000000000002E-2</v>
      </c>
      <c r="N113" s="425">
        <f>(IF(M113="N.A",0,M113))+N112</f>
        <v>0.3698550000000001</v>
      </c>
      <c r="O113" s="1047"/>
      <c r="P113" s="1020"/>
      <c r="Q113" s="1036"/>
      <c r="R113" s="1006"/>
      <c r="S113" s="1009"/>
      <c r="T113" s="1006"/>
      <c r="U113" s="1020"/>
      <c r="V113" s="1020"/>
      <c r="W113" s="1023"/>
      <c r="X113" s="1020"/>
      <c r="Y113" s="1087"/>
      <c r="Z113" s="1087"/>
      <c r="AA113" s="1087"/>
    </row>
    <row r="114" spans="1:29" s="456" customFormat="1" ht="369.75" customHeight="1" x14ac:dyDescent="0.25">
      <c r="A114" s="475" t="str">
        <f>'TABLA 7 ESTRUCTURA PROGRAMÁTICA'!D85</f>
        <v>4.5.3 Diseño e implementación de plan de prevención, control y reduccion de la contaminación del aire, en municipios con población igual o superior a 150.000 habitantes y zonas industriales o mineras de alto impacto. (armonizado a la PGAU).</v>
      </c>
      <c r="B114" s="735" t="str">
        <f>'TABLA 7 ESTRUCTURA PROGRAMÁTICA'!K85</f>
        <v xml:space="preserve">Plan de reducción y prevención en ejecución </v>
      </c>
      <c r="C114" s="702">
        <v>1</v>
      </c>
      <c r="D114" s="476">
        <v>0.7</v>
      </c>
      <c r="E114" s="429">
        <f t="shared" si="73"/>
        <v>0.7</v>
      </c>
      <c r="F114" s="422" t="s">
        <v>1228</v>
      </c>
      <c r="G114" s="817">
        <f t="shared" si="74"/>
        <v>0.7</v>
      </c>
      <c r="H114" s="590">
        <f>'TABLA 7 ESTRUCTURA PROGRAMÁTICA'!I85</f>
        <v>1</v>
      </c>
      <c r="I114" s="477">
        <f>G114</f>
        <v>0.7</v>
      </c>
      <c r="J114" s="678">
        <f t="shared" si="45"/>
        <v>0.7</v>
      </c>
      <c r="K114" s="477">
        <v>0.1</v>
      </c>
      <c r="L114" s="426">
        <f>IF(C114=0,G114,(G114*K114))</f>
        <v>6.9999999999999993E-2</v>
      </c>
      <c r="M114" s="429">
        <f t="shared" si="77"/>
        <v>1.4E-3</v>
      </c>
      <c r="N114" s="425">
        <f t="shared" ref="N114:N120" si="78">(IF(M114="N.A",0,M114))+N113</f>
        <v>0.37125500000000011</v>
      </c>
      <c r="O114" s="1047"/>
      <c r="P114" s="1020"/>
      <c r="Q114" s="1036"/>
      <c r="R114" s="1006"/>
      <c r="S114" s="1009"/>
      <c r="T114" s="1006"/>
      <c r="U114" s="1020"/>
      <c r="V114" s="1020"/>
      <c r="W114" s="1023"/>
      <c r="X114" s="1020"/>
      <c r="Y114" s="1087"/>
      <c r="Z114" s="1087"/>
      <c r="AA114" s="1087"/>
    </row>
    <row r="115" spans="1:29" s="456" customFormat="1" ht="120" customHeight="1" x14ac:dyDescent="0.25">
      <c r="A115" s="1105" t="str">
        <f>'TABLA 7 ESTRUCTURA PROGRAMÁTICA'!D86</f>
        <v>4.5.4 Control  y monitoreo de fuentes móviles y áreas fuentes en áreas estratégicas de la jurisdicción. (implementación de fuentes móviles de control)</v>
      </c>
      <c r="B115" s="735" t="str">
        <f>'TABLA 7 ESTRUCTURA PROGRAMÁTICA'!K86</f>
        <v>Cobertura de áreas fuentes monitoreadas</v>
      </c>
      <c r="C115" s="702">
        <v>10</v>
      </c>
      <c r="D115" s="900">
        <v>0</v>
      </c>
      <c r="E115" s="429">
        <f t="shared" si="73"/>
        <v>0</v>
      </c>
      <c r="F115" s="1121" t="s">
        <v>1203</v>
      </c>
      <c r="G115" s="817">
        <f>E115</f>
        <v>0</v>
      </c>
      <c r="H115" s="590">
        <f>'TABLA 7 ESTRUCTURA PROGRAMÁTICA'!I86</f>
        <v>100</v>
      </c>
      <c r="I115" s="477">
        <f t="shared" si="75"/>
        <v>0</v>
      </c>
      <c r="J115" s="678">
        <f t="shared" si="45"/>
        <v>0</v>
      </c>
      <c r="K115" s="477">
        <v>0.1</v>
      </c>
      <c r="L115" s="426">
        <f t="shared" si="76"/>
        <v>0</v>
      </c>
      <c r="M115" s="429">
        <f t="shared" si="77"/>
        <v>0</v>
      </c>
      <c r="N115" s="425">
        <f t="shared" si="78"/>
        <v>0.37125500000000011</v>
      </c>
      <c r="O115" s="1047"/>
      <c r="P115" s="1020"/>
      <c r="Q115" s="1036"/>
      <c r="R115" s="1006"/>
      <c r="S115" s="1009"/>
      <c r="T115" s="1006"/>
      <c r="U115" s="1020"/>
      <c r="V115" s="1020"/>
      <c r="W115" s="1023"/>
      <c r="X115" s="1020"/>
      <c r="Y115" s="1087"/>
      <c r="Z115" s="1087"/>
      <c r="AA115" s="1087"/>
    </row>
    <row r="116" spans="1:29" s="456" customFormat="1" ht="90" x14ac:dyDescent="0.25">
      <c r="A116" s="1106"/>
      <c r="B116" s="735" t="str">
        <f>'TABLA 7 ESTRUCTURA PROGRAMÁTICA'!K87</f>
        <v xml:space="preserve">FM en operación (equipo, RH y vehículo). </v>
      </c>
      <c r="C116" s="702">
        <v>1</v>
      </c>
      <c r="D116" s="900">
        <v>0</v>
      </c>
      <c r="E116" s="429">
        <f t="shared" si="73"/>
        <v>0</v>
      </c>
      <c r="F116" s="1122"/>
      <c r="G116" s="817">
        <f t="shared" ref="G116:G118" si="79">E116</f>
        <v>0</v>
      </c>
      <c r="H116" s="590">
        <f>'TABLA 7 ESTRUCTURA PROGRAMÁTICA'!I87</f>
        <v>1</v>
      </c>
      <c r="I116" s="477">
        <f t="shared" si="75"/>
        <v>0</v>
      </c>
      <c r="J116" s="678">
        <f t="shared" si="45"/>
        <v>0</v>
      </c>
      <c r="K116" s="477">
        <v>0.05</v>
      </c>
      <c r="L116" s="426">
        <f t="shared" si="76"/>
        <v>0</v>
      </c>
      <c r="M116" s="429">
        <f t="shared" si="77"/>
        <v>0</v>
      </c>
      <c r="N116" s="425">
        <f t="shared" si="78"/>
        <v>0.37125500000000011</v>
      </c>
      <c r="O116" s="1047"/>
      <c r="P116" s="1020"/>
      <c r="Q116" s="1036"/>
      <c r="R116" s="1006"/>
      <c r="S116" s="1009"/>
      <c r="T116" s="1006"/>
      <c r="U116" s="1020"/>
      <c r="V116" s="1020"/>
      <c r="W116" s="1023"/>
      <c r="X116" s="1020"/>
      <c r="Y116" s="1087"/>
      <c r="Z116" s="1087"/>
      <c r="AA116" s="1087"/>
    </row>
    <row r="117" spans="1:29" s="456" customFormat="1" ht="78.75" customHeight="1" x14ac:dyDescent="0.25">
      <c r="A117" s="1105" t="str">
        <f>'TABLA 7 ESTRUCTURA PROGRAMÁTICA'!D88</f>
        <v>4.5.5 Identificación, control y seguimiento a fuentes fijas de emisión</v>
      </c>
      <c r="B117" s="735" t="str">
        <f>'TABLA 7 ESTRUCTURA PROGRAMÁTICA'!K88</f>
        <v>Estudio realizado</v>
      </c>
      <c r="C117" s="702">
        <v>1</v>
      </c>
      <c r="D117" s="900">
        <v>0</v>
      </c>
      <c r="E117" s="429">
        <f t="shared" si="73"/>
        <v>0</v>
      </c>
      <c r="F117" s="917" t="s">
        <v>1209</v>
      </c>
      <c r="G117" s="817">
        <f t="shared" si="79"/>
        <v>0</v>
      </c>
      <c r="H117" s="590">
        <f>'TABLA 7 ESTRUCTURA PROGRAMÁTICA'!I88</f>
        <v>1</v>
      </c>
      <c r="I117" s="477">
        <f t="shared" si="75"/>
        <v>0</v>
      </c>
      <c r="J117" s="678">
        <f t="shared" si="45"/>
        <v>0</v>
      </c>
      <c r="K117" s="477">
        <v>0.05</v>
      </c>
      <c r="L117" s="426">
        <f t="shared" si="76"/>
        <v>0</v>
      </c>
      <c r="M117" s="429">
        <f t="shared" si="77"/>
        <v>0</v>
      </c>
      <c r="N117" s="425">
        <f t="shared" si="78"/>
        <v>0.37125500000000011</v>
      </c>
      <c r="O117" s="1047"/>
      <c r="P117" s="1020"/>
      <c r="Q117" s="1036"/>
      <c r="R117" s="1006"/>
      <c r="S117" s="1009"/>
      <c r="T117" s="1006"/>
      <c r="U117" s="1020"/>
      <c r="V117" s="1020"/>
      <c r="W117" s="1023"/>
      <c r="X117" s="1020"/>
      <c r="Y117" s="1087"/>
      <c r="Z117" s="1087"/>
      <c r="AA117" s="1087"/>
    </row>
    <row r="118" spans="1:29" s="456" customFormat="1" ht="150" customHeight="1" x14ac:dyDescent="0.25">
      <c r="A118" s="1106"/>
      <c r="B118" s="735" t="str">
        <f>'TABLA 7 ESTRUCTURA PROGRAMÁTICA'!K89</f>
        <v>Control y seguimiento</v>
      </c>
      <c r="C118" s="702">
        <v>30</v>
      </c>
      <c r="D118" s="677">
        <v>6</v>
      </c>
      <c r="E118" s="429">
        <f t="shared" si="73"/>
        <v>0.2</v>
      </c>
      <c r="F118" s="917" t="s">
        <v>1276</v>
      </c>
      <c r="G118" s="817">
        <f t="shared" si="79"/>
        <v>0.2</v>
      </c>
      <c r="H118" s="590">
        <f>'TABLA 7 ESTRUCTURA PROGRAMÁTICA'!I89</f>
        <v>70</v>
      </c>
      <c r="I118" s="477">
        <f t="shared" si="75"/>
        <v>0.2</v>
      </c>
      <c r="J118" s="678">
        <f t="shared" si="45"/>
        <v>0.2</v>
      </c>
      <c r="K118" s="477">
        <v>0.05</v>
      </c>
      <c r="L118" s="426">
        <f t="shared" si="76"/>
        <v>1.0000000000000002E-2</v>
      </c>
      <c r="M118" s="429">
        <f t="shared" si="77"/>
        <v>2.0000000000000006E-4</v>
      </c>
      <c r="N118" s="425">
        <f t="shared" si="78"/>
        <v>0.37145500000000009</v>
      </c>
      <c r="O118" s="1047"/>
      <c r="P118" s="1020"/>
      <c r="Q118" s="1036"/>
      <c r="R118" s="1006"/>
      <c r="S118" s="1009"/>
      <c r="T118" s="1006"/>
      <c r="U118" s="1020"/>
      <c r="V118" s="1020"/>
      <c r="W118" s="1023"/>
      <c r="X118" s="1020"/>
      <c r="Y118" s="1087"/>
      <c r="Z118" s="1087"/>
      <c r="AA118" s="1087"/>
    </row>
    <row r="119" spans="1:29" s="456" customFormat="1" ht="135.75" customHeight="1" x14ac:dyDescent="0.25">
      <c r="A119" s="475" t="str">
        <f>'TABLA 7 ESTRUCTURA PROGRAMÁTICA'!D90</f>
        <v xml:space="preserve">4.5.6 Gestión, comunicación y evaluación interinstitucional de la información de la CA.  </v>
      </c>
      <c r="B119" s="496" t="str">
        <f>'TABLA 7 ESTRUCTURA PROGRAMÁTICA'!K90</f>
        <v xml:space="preserve">SIA de Aire operando con efectividad </v>
      </c>
      <c r="C119" s="702">
        <v>100</v>
      </c>
      <c r="D119" s="900">
        <v>100</v>
      </c>
      <c r="E119" s="429">
        <f t="shared" si="73"/>
        <v>1</v>
      </c>
      <c r="F119" s="679" t="s">
        <v>1177</v>
      </c>
      <c r="G119" s="818">
        <f>E119</f>
        <v>1</v>
      </c>
      <c r="H119" s="590">
        <f>'TABLA 7 ESTRUCTURA PROGRAMÁTICA'!I90</f>
        <v>100</v>
      </c>
      <c r="I119" s="477">
        <f t="shared" si="75"/>
        <v>1</v>
      </c>
      <c r="J119" s="678">
        <f t="shared" si="45"/>
        <v>1</v>
      </c>
      <c r="K119" s="477">
        <v>0.05</v>
      </c>
      <c r="L119" s="426">
        <f>IF(C119=0,G119,(G119*K119))</f>
        <v>0.05</v>
      </c>
      <c r="M119" s="429">
        <f t="shared" si="77"/>
        <v>1.0000000000000002E-3</v>
      </c>
      <c r="N119" s="425">
        <f t="shared" si="78"/>
        <v>0.37245500000000009</v>
      </c>
      <c r="O119" s="1047"/>
      <c r="P119" s="1020"/>
      <c r="Q119" s="1036"/>
      <c r="R119" s="1006"/>
      <c r="S119" s="1009"/>
      <c r="T119" s="1006"/>
      <c r="U119" s="1020"/>
      <c r="V119" s="1020"/>
      <c r="W119" s="1023"/>
      <c r="X119" s="1020"/>
      <c r="Y119" s="1087"/>
      <c r="Z119" s="1087"/>
      <c r="AA119" s="1087"/>
    </row>
    <row r="120" spans="1:29" s="456" customFormat="1" ht="180" x14ac:dyDescent="0.25">
      <c r="A120" s="475" t="str">
        <f>'TABLA 7 ESTRUCTURA PROGRAMÁTICA'!D91</f>
        <v>4.5.7 Evaluación de las estaciones de monitoreo de CA  de la jurisdicción para verificar cumplimiento a la meta del PND 2018-2022 y/o rediseñar estrategias de prevención y control.</v>
      </c>
      <c r="B120" s="496" t="str">
        <f>'TABLA 7 ESTRUCTURA PROGRAMÁTICA'!K91</f>
        <v>Evaluación/año</v>
      </c>
      <c r="C120" s="702">
        <v>1</v>
      </c>
      <c r="D120" s="476">
        <v>0.6</v>
      </c>
      <c r="E120" s="429">
        <f t="shared" si="73"/>
        <v>0.6</v>
      </c>
      <c r="F120" s="679" t="s">
        <v>1178</v>
      </c>
      <c r="G120" s="818">
        <f>E120</f>
        <v>0.6</v>
      </c>
      <c r="H120" s="590">
        <f>'TABLA 7 ESTRUCTURA PROGRAMÁTICA'!I91</f>
        <v>4</v>
      </c>
      <c r="I120" s="477">
        <f>G120</f>
        <v>0.6</v>
      </c>
      <c r="J120" s="678">
        <f t="shared" si="45"/>
        <v>0.6</v>
      </c>
      <c r="K120" s="477">
        <v>0.1</v>
      </c>
      <c r="L120" s="426">
        <f>IF(C120=0,G120,(G120*K120))</f>
        <v>0.06</v>
      </c>
      <c r="M120" s="429">
        <f t="shared" si="77"/>
        <v>1.2000000000000001E-3</v>
      </c>
      <c r="N120" s="425">
        <f t="shared" si="78"/>
        <v>0.37365500000000007</v>
      </c>
      <c r="O120" s="1047"/>
      <c r="P120" s="1020"/>
      <c r="Q120" s="1036"/>
      <c r="R120" s="1007"/>
      <c r="S120" s="1010"/>
      <c r="T120" s="1007"/>
      <c r="U120" s="1020"/>
      <c r="V120" s="1020"/>
      <c r="W120" s="1023"/>
      <c r="X120" s="1020"/>
      <c r="Y120" s="1088"/>
      <c r="Z120" s="1088"/>
      <c r="AA120" s="1088"/>
    </row>
    <row r="121" spans="1:29" s="456" customFormat="1" x14ac:dyDescent="0.25">
      <c r="A121" s="1029" t="s">
        <v>638</v>
      </c>
      <c r="B121" s="1030"/>
      <c r="C121" s="1030"/>
      <c r="D121" s="1030"/>
      <c r="E121" s="1030"/>
      <c r="F121" s="1031"/>
      <c r="G121" s="407"/>
      <c r="H121" s="416"/>
      <c r="I121" s="418"/>
      <c r="J121" s="678">
        <f t="shared" si="45"/>
        <v>0</v>
      </c>
      <c r="K121" s="753"/>
      <c r="L121" s="428">
        <f>SUM(L112:L120)</f>
        <v>0.69</v>
      </c>
      <c r="M121" s="429"/>
      <c r="N121" s="425"/>
      <c r="O121" s="790"/>
      <c r="P121" s="500"/>
      <c r="Q121" s="501"/>
      <c r="R121" s="501"/>
      <c r="S121" s="501"/>
      <c r="T121" s="501"/>
      <c r="U121" s="502"/>
      <c r="V121" s="481"/>
      <c r="W121" s="419"/>
      <c r="X121" s="503"/>
      <c r="Y121" s="804"/>
      <c r="Z121" s="421"/>
      <c r="AA121" s="421"/>
    </row>
    <row r="122" spans="1:29" s="423" customFormat="1" ht="90" x14ac:dyDescent="0.25">
      <c r="A122" s="457" t="str">
        <f>'TABLA 7 ESTRUCTURA PROGRAMÁTICA'!B93</f>
        <v>5.               PROTECCION DE LA BIODIVERSIDAD PARA sostenibilidad de servicios ecosistèmicos y  SUSTENTABILIDAD DEL DESARROLLO</v>
      </c>
      <c r="B122" s="747"/>
      <c r="C122" s="468"/>
      <c r="D122" s="469"/>
      <c r="E122" s="432"/>
      <c r="F122" s="435"/>
      <c r="G122" s="409"/>
      <c r="H122" s="440"/>
      <c r="I122" s="440"/>
      <c r="J122" s="440"/>
      <c r="K122" s="443">
        <v>0.1</v>
      </c>
      <c r="L122" s="444"/>
      <c r="M122" s="432"/>
      <c r="N122" s="483"/>
      <c r="O122" s="777"/>
      <c r="P122" s="483"/>
      <c r="Q122" s="483"/>
      <c r="R122" s="483"/>
      <c r="S122" s="483"/>
      <c r="T122" s="483"/>
      <c r="U122" s="484"/>
      <c r="V122" s="484"/>
      <c r="W122" s="443"/>
      <c r="X122" s="485"/>
      <c r="Y122" s="803"/>
      <c r="Z122" s="421"/>
      <c r="AA122" s="421"/>
      <c r="AB122" s="456"/>
      <c r="AC122" s="456"/>
    </row>
    <row r="123" spans="1:29" s="458" customFormat="1" ht="150" x14ac:dyDescent="0.25">
      <c r="A123" s="461" t="str">
        <f>'TABLA 7 ESTRUCTURA PROGRAMÁTICA'!C93</f>
        <v xml:space="preserve">5.1 Gestión e implementación de estrategias para la recuperación y conservación de la flora y fauna en el Departamento del Cesar, en armonía con el proyecto 1.2 
</v>
      </c>
      <c r="B123" s="410"/>
      <c r="C123" s="470"/>
      <c r="D123" s="414"/>
      <c r="E123" s="814">
        <f>E124*$K$124+E125*$K$125+E126*$K$126+E127*$K$128+E129*$K$129+E130*$K$130</f>
        <v>0.53</v>
      </c>
      <c r="F123" s="359"/>
      <c r="G123" s="428">
        <f>G124*$K$124+G125*$K$125+G126*$K$126+G129*$K$129+G130*$K$130</f>
        <v>0.53</v>
      </c>
      <c r="H123" s="357"/>
      <c r="I123" s="357"/>
      <c r="J123" s="357"/>
      <c r="K123" s="415">
        <v>0.2</v>
      </c>
      <c r="L123" s="427"/>
      <c r="M123" s="428"/>
      <c r="N123" s="486"/>
      <c r="O123" s="358"/>
      <c r="P123" s="486"/>
      <c r="Q123" s="486"/>
      <c r="R123" s="486"/>
      <c r="S123" s="486"/>
      <c r="T123" s="486"/>
      <c r="U123" s="487"/>
      <c r="V123" s="487"/>
      <c r="W123" s="415"/>
      <c r="X123" s="488"/>
      <c r="Y123" s="803"/>
      <c r="Z123" s="421"/>
      <c r="AA123" s="421"/>
      <c r="AB123" s="456"/>
      <c r="AC123" s="456"/>
    </row>
    <row r="124" spans="1:29" s="456" customFormat="1" ht="120" x14ac:dyDescent="0.25">
      <c r="A124" s="475" t="str">
        <f>'TABLA 7 ESTRUCTURA PROGRAMÁTICA'!D93</f>
        <v xml:space="preserve">5.1.1 Acciones para la implementación de Proyectos de PSA en áreas de interés en el marco del Programa Nacional de PSA. (meta nacional: 260.000 Ha PSA) </v>
      </c>
      <c r="B124" s="735" t="str">
        <f>'TABLA 7 ESTRUCTURA PROGRAMÁTICA'!K93</f>
        <v xml:space="preserve">Acciones coordinadas  </v>
      </c>
      <c r="C124" s="709">
        <v>1</v>
      </c>
      <c r="D124" s="677">
        <v>1</v>
      </c>
      <c r="E124" s="429">
        <f t="shared" ref="E124:E129" si="80">IF(C124=0,"N.A",(D124/C124)*1)</f>
        <v>1</v>
      </c>
      <c r="F124" s="422" t="s">
        <v>1179</v>
      </c>
      <c r="G124" s="815">
        <f>E124</f>
        <v>1</v>
      </c>
      <c r="H124" s="441">
        <f>'TABLA 7 ESTRUCTURA PROGRAMÁTICA'!I93</f>
        <v>4</v>
      </c>
      <c r="I124" s="477">
        <f>G124</f>
        <v>1</v>
      </c>
      <c r="J124" s="678">
        <f t="shared" si="45"/>
        <v>1</v>
      </c>
      <c r="K124" s="477">
        <v>0.1</v>
      </c>
      <c r="L124" s="426">
        <f>IF(C124=0,G124,(G124*K124))</f>
        <v>0.1</v>
      </c>
      <c r="M124" s="429">
        <f>IF(L124="N.A","N.A",L124*$K$122*$K$123)</f>
        <v>2.0000000000000005E-3</v>
      </c>
      <c r="N124" s="425">
        <f>(IF(M124="N.A",0,M124))+N120</f>
        <v>0.37565500000000007</v>
      </c>
      <c r="O124" s="1118">
        <v>300000000</v>
      </c>
      <c r="P124" s="1019">
        <v>155673016</v>
      </c>
      <c r="Q124" s="1035">
        <f>P124/O124</f>
        <v>0.51891005333333329</v>
      </c>
      <c r="R124" s="1005">
        <f>P124</f>
        <v>155673016</v>
      </c>
      <c r="S124" s="1008">
        <f>R124/P124</f>
        <v>1</v>
      </c>
      <c r="T124" s="1005">
        <f>P124-R124</f>
        <v>0</v>
      </c>
      <c r="U124" s="1019">
        <f>O124</f>
        <v>300000000</v>
      </c>
      <c r="V124" s="1019">
        <f>P124</f>
        <v>155673016</v>
      </c>
      <c r="W124" s="1028">
        <f>Q124</f>
        <v>0.51891005333333329</v>
      </c>
      <c r="X124" s="1019"/>
      <c r="Y124" s="1086" t="s">
        <v>1101</v>
      </c>
      <c r="Z124" s="1086" t="s">
        <v>1128</v>
      </c>
      <c r="AA124" s="1086" t="s">
        <v>1109</v>
      </c>
    </row>
    <row r="125" spans="1:29" s="456" customFormat="1" ht="120" x14ac:dyDescent="0.25">
      <c r="A125" s="1105" t="str">
        <f>'TABLA 7 ESTRUCTURA PROGRAMÁTICA'!D94</f>
        <v xml:space="preserve">5.1.2 Gestión de  Áreas bajo esquemas de Pagos por Servicios Ambientales (PSA) e incentivos a la conservación: fortalecimiento de capacidades, instrumentación jurídica, gestión y articulación institucional, evaluación y seguimiento, y sostenibilidad financiera. </v>
      </c>
      <c r="B125" s="735" t="str">
        <f>'TABLA 7 ESTRUCTURA PROGRAMÁTICA'!K94</f>
        <v>Áreas bajo esquemas de PSA e incentivos a la conservación</v>
      </c>
      <c r="C125" s="709">
        <v>10</v>
      </c>
      <c r="D125" s="900">
        <v>50</v>
      </c>
      <c r="E125" s="429">
        <v>1</v>
      </c>
      <c r="F125" s="422" t="s">
        <v>1229</v>
      </c>
      <c r="G125" s="815">
        <f t="shared" ref="G125:G130" si="81">E125</f>
        <v>1</v>
      </c>
      <c r="H125" s="590">
        <f>'TABLA 7 ESTRUCTURA PROGRAMÁTICA'!I94</f>
        <v>60</v>
      </c>
      <c r="I125" s="477">
        <f t="shared" ref="I125:I130" si="82">E125</f>
        <v>1</v>
      </c>
      <c r="J125" s="678">
        <f t="shared" si="45"/>
        <v>1</v>
      </c>
      <c r="K125" s="477">
        <v>0.2</v>
      </c>
      <c r="L125" s="426">
        <f t="shared" ref="L125:L130" si="83">IF(C125=0,E125,(E125*K125))</f>
        <v>0.2</v>
      </c>
      <c r="M125" s="429">
        <f t="shared" ref="M125:M130" si="84">IF(L125="N.A","N.A",L125*$K$122*$K$123)</f>
        <v>4.000000000000001E-3</v>
      </c>
      <c r="N125" s="425">
        <f>(IF(M125="N.A",0,M125))+N124</f>
        <v>0.37965500000000008</v>
      </c>
      <c r="O125" s="1119"/>
      <c r="P125" s="1020"/>
      <c r="Q125" s="1036"/>
      <c r="R125" s="1006"/>
      <c r="S125" s="1009"/>
      <c r="T125" s="1006"/>
      <c r="U125" s="1020"/>
      <c r="V125" s="1020"/>
      <c r="W125" s="1023"/>
      <c r="X125" s="1020"/>
      <c r="Y125" s="1087"/>
      <c r="Z125" s="1087"/>
      <c r="AA125" s="1087"/>
    </row>
    <row r="126" spans="1:29" s="456" customFormat="1" ht="96" customHeight="1" x14ac:dyDescent="0.25">
      <c r="A126" s="1106"/>
      <c r="B126" s="735" t="str">
        <f>'TABLA 7 ESTRUCTURA PROGRAMÁTICA'!K95</f>
        <v>PSA en sistemas productivos</v>
      </c>
      <c r="C126" s="709">
        <v>2</v>
      </c>
      <c r="D126" s="680">
        <v>0.5</v>
      </c>
      <c r="E126" s="429">
        <f t="shared" si="80"/>
        <v>0.25</v>
      </c>
      <c r="F126" s="422" t="s">
        <v>1179</v>
      </c>
      <c r="G126" s="815">
        <f t="shared" si="81"/>
        <v>0.25</v>
      </c>
      <c r="H126" s="590">
        <f>'TABLA 7 ESTRUCTURA PROGRAMÁTICA'!I95</f>
        <v>7</v>
      </c>
      <c r="I126" s="477">
        <f t="shared" si="82"/>
        <v>0.25</v>
      </c>
      <c r="J126" s="678">
        <f t="shared" si="45"/>
        <v>0.25</v>
      </c>
      <c r="K126" s="477">
        <v>0.2</v>
      </c>
      <c r="L126" s="426">
        <f t="shared" si="83"/>
        <v>0.05</v>
      </c>
      <c r="M126" s="429">
        <f t="shared" si="84"/>
        <v>1.0000000000000002E-3</v>
      </c>
      <c r="N126" s="425">
        <f t="shared" ref="N126:N130" si="85">(IF(M126="N.A",0,M126))+N125</f>
        <v>0.38065500000000008</v>
      </c>
      <c r="O126" s="1119"/>
      <c r="P126" s="1020"/>
      <c r="Q126" s="1036"/>
      <c r="R126" s="1006"/>
      <c r="S126" s="1009"/>
      <c r="T126" s="1006"/>
      <c r="U126" s="1020"/>
      <c r="V126" s="1020"/>
      <c r="W126" s="1023"/>
      <c r="X126" s="1020"/>
      <c r="Y126" s="1087"/>
      <c r="Z126" s="1087"/>
      <c r="AA126" s="1087"/>
    </row>
    <row r="127" spans="1:29" s="456" customFormat="1" ht="180" x14ac:dyDescent="0.25">
      <c r="A127" s="588" t="str">
        <f>'TABLA 7 ESTRUCTURA PROGRAMÁTICA'!D96</f>
        <v>5.1.3 Implementación de estrategia enfocada a la bioeconomía para la sostenibilidad productiva en el uso de los recursos naturales (conservación de los ecosistemas estratégicos en armonía con el proyecto 1.1)</v>
      </c>
      <c r="B127" s="735" t="str">
        <f>'TABLA 7 ESTRUCTURA PROGRAMÁTICA'!K96</f>
        <v>Lineamientos estratégicos sostenibles formulados y con seguimiento y evaluación</v>
      </c>
      <c r="C127" s="709">
        <v>1</v>
      </c>
      <c r="D127" s="900">
        <v>0</v>
      </c>
      <c r="E127" s="429">
        <f t="shared" si="80"/>
        <v>0</v>
      </c>
      <c r="F127" s="911" t="s">
        <v>1210</v>
      </c>
      <c r="G127" s="815">
        <f t="shared" si="81"/>
        <v>0</v>
      </c>
      <c r="H127" s="590">
        <f>'TABLA 7 ESTRUCTURA PROGRAMÁTICA'!I96</f>
        <v>1</v>
      </c>
      <c r="I127" s="477">
        <f t="shared" si="82"/>
        <v>0</v>
      </c>
      <c r="J127" s="678">
        <f t="shared" si="45"/>
        <v>0</v>
      </c>
      <c r="K127" s="477">
        <v>0.2</v>
      </c>
      <c r="L127" s="426">
        <f t="shared" si="83"/>
        <v>0</v>
      </c>
      <c r="M127" s="429">
        <f t="shared" si="84"/>
        <v>0</v>
      </c>
      <c r="N127" s="425">
        <f t="shared" si="85"/>
        <v>0.38065500000000008</v>
      </c>
      <c r="O127" s="1119"/>
      <c r="P127" s="1020"/>
      <c r="Q127" s="1036"/>
      <c r="R127" s="1006"/>
      <c r="S127" s="1009"/>
      <c r="T127" s="1006"/>
      <c r="U127" s="1020"/>
      <c r="V127" s="1020"/>
      <c r="W127" s="1023"/>
      <c r="X127" s="1020"/>
      <c r="Y127" s="1087"/>
      <c r="Z127" s="1087"/>
      <c r="AA127" s="1087"/>
    </row>
    <row r="128" spans="1:29" s="456" customFormat="1" ht="60" x14ac:dyDescent="0.25">
      <c r="A128" s="475" t="str">
        <f>'TABLA 7 ESTRUCTURA PROGRAMÁTICA'!D97</f>
        <v>5.1.4 Formulación e implementación del Plan Departamental de Negocios Verdes</v>
      </c>
      <c r="B128" s="735" t="str">
        <f>'TABLA 7 ESTRUCTURA PROGRAMÁTICA'!K97</f>
        <v>Plan formulado e implementado</v>
      </c>
      <c r="C128" s="709">
        <v>1</v>
      </c>
      <c r="D128" s="680">
        <v>0.5</v>
      </c>
      <c r="E128" s="429">
        <f t="shared" si="80"/>
        <v>0.5</v>
      </c>
      <c r="F128" s="909" t="s">
        <v>1180</v>
      </c>
      <c r="G128" s="815">
        <f t="shared" si="81"/>
        <v>0.5</v>
      </c>
      <c r="H128" s="590">
        <f>'TABLA 7 ESTRUCTURA PROGRAMÁTICA'!I97</f>
        <v>1</v>
      </c>
      <c r="I128" s="477">
        <f t="shared" si="82"/>
        <v>0.5</v>
      </c>
      <c r="J128" s="678">
        <f t="shared" si="45"/>
        <v>0.5</v>
      </c>
      <c r="K128" s="477">
        <v>0.1</v>
      </c>
      <c r="L128" s="426">
        <f t="shared" si="83"/>
        <v>0.05</v>
      </c>
      <c r="M128" s="429">
        <f t="shared" si="84"/>
        <v>1.0000000000000002E-3</v>
      </c>
      <c r="N128" s="425">
        <f t="shared" si="85"/>
        <v>0.38165500000000008</v>
      </c>
      <c r="O128" s="1119"/>
      <c r="P128" s="1020"/>
      <c r="Q128" s="1036"/>
      <c r="R128" s="1006"/>
      <c r="S128" s="1009"/>
      <c r="T128" s="1006"/>
      <c r="U128" s="1020"/>
      <c r="V128" s="1020"/>
      <c r="W128" s="1023"/>
      <c r="X128" s="1020"/>
      <c r="Y128" s="1087"/>
      <c r="Z128" s="1087"/>
      <c r="AA128" s="1087"/>
    </row>
    <row r="129" spans="1:29" s="456" customFormat="1" ht="150" x14ac:dyDescent="0.25">
      <c r="A129" s="1105" t="str">
        <f>'TABLA 7 ESTRUCTURA PROGRAMÁTICA'!D98</f>
        <v xml:space="preserve">5.1.5 Implementación y/o fortalecimiento  de las ventanillas de negocios verdes y articulación con los incentivos  existentes. </v>
      </c>
      <c r="B129" s="735" t="str">
        <f>'TABLA 7 ESTRUCTURA PROGRAMÁTICA'!K98</f>
        <v>Negocios verdes identificados y verificados (meta MADS: 1.865 negocios)</v>
      </c>
      <c r="C129" s="709">
        <v>25</v>
      </c>
      <c r="D129" s="677">
        <v>20</v>
      </c>
      <c r="E129" s="429">
        <f t="shared" si="80"/>
        <v>0.8</v>
      </c>
      <c r="F129" s="909" t="s">
        <v>1181</v>
      </c>
      <c r="G129" s="815">
        <f t="shared" si="81"/>
        <v>0.8</v>
      </c>
      <c r="H129" s="590">
        <f>'TABLA 7 ESTRUCTURA PROGRAMÁTICA'!I98</f>
        <v>59</v>
      </c>
      <c r="I129" s="477">
        <f t="shared" si="82"/>
        <v>0.8</v>
      </c>
      <c r="J129" s="678">
        <f t="shared" si="45"/>
        <v>0.8</v>
      </c>
      <c r="K129" s="477">
        <v>0.1</v>
      </c>
      <c r="L129" s="426">
        <f t="shared" si="83"/>
        <v>8.0000000000000016E-2</v>
      </c>
      <c r="M129" s="429">
        <f t="shared" si="84"/>
        <v>1.6000000000000005E-3</v>
      </c>
      <c r="N129" s="425">
        <f t="shared" si="85"/>
        <v>0.38325500000000007</v>
      </c>
      <c r="O129" s="1119"/>
      <c r="P129" s="1020"/>
      <c r="Q129" s="1036"/>
      <c r="R129" s="1006"/>
      <c r="S129" s="1009"/>
      <c r="T129" s="1006"/>
      <c r="U129" s="1020"/>
      <c r="V129" s="1020"/>
      <c r="W129" s="1023"/>
      <c r="X129" s="1020"/>
      <c r="Y129" s="1087"/>
      <c r="Z129" s="1087"/>
      <c r="AA129" s="1087"/>
    </row>
    <row r="130" spans="1:29" s="456" customFormat="1" ht="231.75" customHeight="1" x14ac:dyDescent="0.25">
      <c r="A130" s="1106"/>
      <c r="B130" s="735" t="str">
        <f>'TABLA 7 ESTRUCTURA PROGRAMÁTICA'!K99</f>
        <v xml:space="preserve">Negocios verdes apoyados </v>
      </c>
      <c r="C130" s="709">
        <v>1</v>
      </c>
      <c r="D130" s="900">
        <v>37</v>
      </c>
      <c r="E130" s="429">
        <v>1</v>
      </c>
      <c r="F130" s="924" t="s">
        <v>1293</v>
      </c>
      <c r="G130" s="815">
        <f t="shared" si="81"/>
        <v>1</v>
      </c>
      <c r="H130" s="590">
        <f>'TABLA 7 ESTRUCTURA PROGRAMÁTICA'!I99</f>
        <v>4</v>
      </c>
      <c r="I130" s="477">
        <f t="shared" si="82"/>
        <v>1</v>
      </c>
      <c r="J130" s="678">
        <f t="shared" si="45"/>
        <v>1</v>
      </c>
      <c r="K130" s="477">
        <v>0.1</v>
      </c>
      <c r="L130" s="426">
        <f t="shared" si="83"/>
        <v>0.1</v>
      </c>
      <c r="M130" s="429">
        <f t="shared" si="84"/>
        <v>2.0000000000000005E-3</v>
      </c>
      <c r="N130" s="425">
        <f t="shared" si="85"/>
        <v>0.38525500000000007</v>
      </c>
      <c r="O130" s="1120"/>
      <c r="P130" s="1020"/>
      <c r="Q130" s="1036"/>
      <c r="R130" s="1007"/>
      <c r="S130" s="1010"/>
      <c r="T130" s="1007"/>
      <c r="U130" s="1020"/>
      <c r="V130" s="1020"/>
      <c r="W130" s="1023"/>
      <c r="X130" s="1020"/>
      <c r="Y130" s="1088"/>
      <c r="Z130" s="1088"/>
      <c r="AA130" s="1088"/>
    </row>
    <row r="131" spans="1:29" s="456" customFormat="1" x14ac:dyDescent="0.25">
      <c r="A131" s="1029" t="s">
        <v>638</v>
      </c>
      <c r="B131" s="1030"/>
      <c r="C131" s="1030"/>
      <c r="D131" s="1030"/>
      <c r="E131" s="1030"/>
      <c r="F131" s="1031"/>
      <c r="G131" s="407"/>
      <c r="H131" s="416"/>
      <c r="I131" s="418"/>
      <c r="J131" s="678">
        <f t="shared" si="45"/>
        <v>0</v>
      </c>
      <c r="K131" s="753"/>
      <c r="L131" s="428">
        <f>SUM(L124:L130)</f>
        <v>0.58000000000000007</v>
      </c>
      <c r="M131" s="429"/>
      <c r="N131" s="425"/>
      <c r="O131" s="790"/>
      <c r="P131" s="500"/>
      <c r="Q131" s="501"/>
      <c r="R131" s="501"/>
      <c r="S131" s="501"/>
      <c r="T131" s="501"/>
      <c r="U131" s="502"/>
      <c r="V131" s="481"/>
      <c r="W131" s="419"/>
      <c r="X131" s="503"/>
      <c r="Y131" s="804"/>
      <c r="Z131" s="421"/>
      <c r="AA131" s="421"/>
    </row>
    <row r="132" spans="1:29" s="423" customFormat="1" ht="90" x14ac:dyDescent="0.25">
      <c r="A132" s="457" t="str">
        <f>A122</f>
        <v>5.               PROTECCION DE LA BIODIVERSIDAD PARA sostenibilidad de servicios ecosistèmicos y  SUSTENTABILIDAD DEL DESARROLLO</v>
      </c>
      <c r="B132" s="747"/>
      <c r="C132" s="468"/>
      <c r="D132" s="469"/>
      <c r="E132" s="432"/>
      <c r="F132" s="435"/>
      <c r="G132" s="409"/>
      <c r="H132" s="440"/>
      <c r="I132" s="440"/>
      <c r="J132" s="440"/>
      <c r="K132" s="443">
        <v>0.1</v>
      </c>
      <c r="L132" s="444"/>
      <c r="M132" s="432"/>
      <c r="N132" s="483"/>
      <c r="O132" s="777"/>
      <c r="P132" s="483"/>
      <c r="Q132" s="483"/>
      <c r="R132" s="483"/>
      <c r="S132" s="483"/>
      <c r="T132" s="483"/>
      <c r="U132" s="484"/>
      <c r="V132" s="484"/>
      <c r="W132" s="443"/>
      <c r="X132" s="485"/>
      <c r="Y132" s="803"/>
      <c r="Z132" s="421"/>
      <c r="AA132" s="421"/>
      <c r="AB132" s="456"/>
      <c r="AC132" s="456"/>
    </row>
    <row r="133" spans="1:29" s="458" customFormat="1" ht="120" x14ac:dyDescent="0.25">
      <c r="A133" s="461" t="str">
        <f>'TABLA 7 ESTRUCTURA PROGRAMÁTICA'!C101</f>
        <v>5.2 Implementación de la estrategia de control integral en los núcleos de deforestación priorizados en el Cesar, (en coordinación institucional con el MADS).</v>
      </c>
      <c r="B133" s="410"/>
      <c r="C133" s="470"/>
      <c r="D133" s="414"/>
      <c r="E133" s="814">
        <f>E134*$K134+E136*$K136+E137*$K137+E138*$K138+E139*$K139+E140*$K140+E141*$K141</f>
        <v>0.53249999999999997</v>
      </c>
      <c r="F133" s="359"/>
      <c r="G133" s="428">
        <f>G134*$K134+G135*$K135+G137*$K137+G141*$K141</f>
        <v>0.2175</v>
      </c>
      <c r="H133" s="357"/>
      <c r="I133" s="357"/>
      <c r="J133" s="428">
        <f>J134*$K134+J135*$K135+J137*$K137+J141*$K141</f>
        <v>0.2175</v>
      </c>
      <c r="K133" s="415">
        <v>0.2</v>
      </c>
      <c r="L133" s="427"/>
      <c r="M133" s="428"/>
      <c r="N133" s="486"/>
      <c r="O133" s="358"/>
      <c r="P133" s="486"/>
      <c r="Q133" s="486"/>
      <c r="R133" s="486"/>
      <c r="S133" s="486"/>
      <c r="T133" s="486"/>
      <c r="U133" s="487"/>
      <c r="V133" s="487"/>
      <c r="W133" s="415"/>
      <c r="X133" s="488"/>
      <c r="Y133" s="803"/>
      <c r="Z133" s="421"/>
      <c r="AA133" s="421"/>
      <c r="AB133" s="456"/>
      <c r="AC133" s="456"/>
    </row>
    <row r="134" spans="1:29" s="456" customFormat="1" ht="240" x14ac:dyDescent="0.25">
      <c r="A134" s="462" t="str">
        <f>'TABLA 7 ESTRUCTURA PROGRAMÁTICA'!D101</f>
        <v>5.2.1 Apoyo al IDEAM en monitoreo y seguimiento a los agentes y causas de deforestación</v>
      </c>
      <c r="B134" s="735" t="str">
        <f>'TABLA 7 ESTRUCTURA PROGRAMÁTICA'!K101</f>
        <v xml:space="preserve">Participación requerida apoyada </v>
      </c>
      <c r="C134" s="709">
        <v>100</v>
      </c>
      <c r="D134" s="677">
        <v>40</v>
      </c>
      <c r="E134" s="678">
        <f t="shared" ref="E134:E140" si="86">IF(C134=0,"N.A",(D134/C134)*1)</f>
        <v>0.4</v>
      </c>
      <c r="F134" s="679" t="s">
        <v>1230</v>
      </c>
      <c r="G134" s="815">
        <f>E134</f>
        <v>0.4</v>
      </c>
      <c r="H134" s="417">
        <f>'TABLA 7 ESTRUCTURA PROGRAMÁTICA'!I101</f>
        <v>100</v>
      </c>
      <c r="I134" s="477">
        <f>E134</f>
        <v>0.4</v>
      </c>
      <c r="J134" s="678">
        <f t="shared" si="45"/>
        <v>0.4</v>
      </c>
      <c r="K134" s="477">
        <v>0.15</v>
      </c>
      <c r="L134" s="426">
        <f>IF(C134=0,E134,(E134*K34))</f>
        <v>0.12</v>
      </c>
      <c r="M134" s="429">
        <f>IF(L134="N.A","N.A",L134*$K$193*$K$194)</f>
        <v>8.9999999999999993E-3</v>
      </c>
      <c r="N134" s="425">
        <f>(IF(M134="N.A",0,M134))+N130</f>
        <v>0.39425500000000008</v>
      </c>
      <c r="O134" s="1046">
        <v>200000000</v>
      </c>
      <c r="P134" s="1005">
        <v>115000000</v>
      </c>
      <c r="Q134" s="1035">
        <f>P134/O134</f>
        <v>0.57499999999999996</v>
      </c>
      <c r="R134" s="1005">
        <f>P134</f>
        <v>115000000</v>
      </c>
      <c r="S134" s="1008">
        <f>R134/P134</f>
        <v>1</v>
      </c>
      <c r="T134" s="1005">
        <f>P134-R134</f>
        <v>0</v>
      </c>
      <c r="U134" s="1019">
        <f>O134</f>
        <v>200000000</v>
      </c>
      <c r="V134" s="1019">
        <f>P134</f>
        <v>115000000</v>
      </c>
      <c r="W134" s="1028">
        <f>Q134</f>
        <v>0.57499999999999996</v>
      </c>
      <c r="X134" s="1019"/>
      <c r="Y134" s="1086" t="s">
        <v>1101</v>
      </c>
      <c r="Z134" s="1086" t="s">
        <v>1129</v>
      </c>
      <c r="AA134" s="1086" t="s">
        <v>1109</v>
      </c>
    </row>
    <row r="135" spans="1:29" s="456" customFormat="1" ht="324.75" hidden="1" customHeight="1" x14ac:dyDescent="0.25">
      <c r="A135" s="1116" t="str">
        <f>'TABLA 7 ESTRUCTURA PROGRAMÁTICA'!D102</f>
        <v>5.2.2 Formulación  conjunta con el MADS, de portafolio de proyectos en núcleos activos de deforestación, y gestión e implementación.</v>
      </c>
      <c r="B135" s="735" t="str">
        <f>'TABLA 7 ESTRUCTURA PROGRAMÁTICA'!K102</f>
        <v>Portafolio de proyectos coordinado y formulado</v>
      </c>
      <c r="C135" s="709">
        <v>0</v>
      </c>
      <c r="D135" s="677"/>
      <c r="E135" s="678"/>
      <c r="F135" s="679"/>
      <c r="G135" s="815">
        <f t="shared" ref="G135:G141" si="87">E135</f>
        <v>0</v>
      </c>
      <c r="H135" s="417">
        <f>'TABLA 7 ESTRUCTURA PROGRAMÁTICA'!I102</f>
        <v>1</v>
      </c>
      <c r="I135" s="477">
        <f t="shared" ref="I135:I141" si="88">E135</f>
        <v>0</v>
      </c>
      <c r="J135" s="678">
        <f t="shared" si="45"/>
        <v>0</v>
      </c>
      <c r="K135" s="477">
        <v>0</v>
      </c>
      <c r="L135" s="426">
        <f t="shared" ref="L135:L140" si="89">IF(C135=0,E135,(E135*K35))</f>
        <v>0</v>
      </c>
      <c r="M135" s="429">
        <f t="shared" ref="M135:M141" si="90">IF(L135="N.A","N.A",L135*$K$193*$K$194)</f>
        <v>0</v>
      </c>
      <c r="N135" s="425">
        <f>(IF(M135="N.A",0,M135))+N134</f>
        <v>0.39425500000000008</v>
      </c>
      <c r="O135" s="1047"/>
      <c r="P135" s="1006"/>
      <c r="Q135" s="1036"/>
      <c r="R135" s="1006"/>
      <c r="S135" s="1009"/>
      <c r="T135" s="1006"/>
      <c r="U135" s="1020"/>
      <c r="V135" s="1020"/>
      <c r="W135" s="1023"/>
      <c r="X135" s="1020"/>
      <c r="Y135" s="1087"/>
      <c r="Z135" s="1087"/>
      <c r="AA135" s="1087"/>
    </row>
    <row r="136" spans="1:29" s="456" customFormat="1" ht="120" x14ac:dyDescent="0.25">
      <c r="A136" s="1117"/>
      <c r="B136" s="735" t="str">
        <f>'TABLA 7 ESTRUCTURA PROGRAMÁTICA'!K103</f>
        <v>Proyectos gestionados</v>
      </c>
      <c r="C136" s="709">
        <v>1</v>
      </c>
      <c r="D136" s="900">
        <v>1</v>
      </c>
      <c r="E136" s="678">
        <f t="shared" si="86"/>
        <v>1</v>
      </c>
      <c r="F136" s="895" t="s">
        <v>1256</v>
      </c>
      <c r="G136" s="815">
        <f t="shared" si="87"/>
        <v>1</v>
      </c>
      <c r="H136" s="417">
        <f>'TABLA 7 ESTRUCTURA PROGRAMÁTICA'!I103</f>
        <v>3</v>
      </c>
      <c r="I136" s="477">
        <f t="shared" si="88"/>
        <v>1</v>
      </c>
      <c r="J136" s="678">
        <f t="shared" si="45"/>
        <v>1</v>
      </c>
      <c r="K136" s="477">
        <v>0.15</v>
      </c>
      <c r="L136" s="426">
        <f t="shared" si="89"/>
        <v>0.4</v>
      </c>
      <c r="M136" s="429">
        <f t="shared" si="90"/>
        <v>0.03</v>
      </c>
      <c r="N136" s="425">
        <f t="shared" ref="N136:N141" si="91">(IF(M136="N.A",0,M136))+N135</f>
        <v>0.42425500000000005</v>
      </c>
      <c r="O136" s="1047"/>
      <c r="P136" s="1006"/>
      <c r="Q136" s="1036"/>
      <c r="R136" s="1006"/>
      <c r="S136" s="1009"/>
      <c r="T136" s="1006"/>
      <c r="U136" s="1020"/>
      <c r="V136" s="1020"/>
      <c r="W136" s="1023"/>
      <c r="X136" s="1020"/>
      <c r="Y136" s="1087"/>
      <c r="Z136" s="1087"/>
      <c r="AA136" s="1087"/>
    </row>
    <row r="137" spans="1:29" s="456" customFormat="1" ht="188.25" customHeight="1" x14ac:dyDescent="0.25">
      <c r="A137" s="1114" t="str">
        <f>'TABLA 7 ESTRUCTURA PROGRAMÁTICA'!D104</f>
        <v>5.2.3 Desarrollo de acciones de prevención y control  a la deforestación</v>
      </c>
      <c r="B137" s="735" t="str">
        <f>'TABLA 7 ESTRUCTURA PROGRAMÁTICA'!K104</f>
        <v>Participación requerida en la actualización del marco regulatorio asociado al manejo forestal sostenible</v>
      </c>
      <c r="C137" s="709">
        <v>100</v>
      </c>
      <c r="D137" s="900">
        <v>5</v>
      </c>
      <c r="E137" s="678">
        <f t="shared" si="86"/>
        <v>0.05</v>
      </c>
      <c r="F137" s="895" t="s">
        <v>1257</v>
      </c>
      <c r="G137" s="815">
        <f t="shared" si="87"/>
        <v>0.05</v>
      </c>
      <c r="H137" s="417">
        <f>'TABLA 7 ESTRUCTURA PROGRAMÁTICA'!I104</f>
        <v>100</v>
      </c>
      <c r="I137" s="477">
        <f t="shared" si="88"/>
        <v>0.05</v>
      </c>
      <c r="J137" s="678">
        <f t="shared" si="45"/>
        <v>0.05</v>
      </c>
      <c r="K137" s="477">
        <v>0.15</v>
      </c>
      <c r="L137" s="426">
        <f t="shared" si="89"/>
        <v>7.4999999999999997E-3</v>
      </c>
      <c r="M137" s="429">
        <f t="shared" si="90"/>
        <v>5.6249999999999996E-4</v>
      </c>
      <c r="N137" s="425">
        <f t="shared" si="91"/>
        <v>0.42481750000000007</v>
      </c>
      <c r="O137" s="1047"/>
      <c r="P137" s="1006"/>
      <c r="Q137" s="1036"/>
      <c r="R137" s="1006"/>
      <c r="S137" s="1009"/>
      <c r="T137" s="1006"/>
      <c r="U137" s="1020"/>
      <c r="V137" s="1020"/>
      <c r="W137" s="1023"/>
      <c r="X137" s="1020"/>
      <c r="Y137" s="1087"/>
      <c r="Z137" s="1087"/>
      <c r="AA137" s="1087"/>
    </row>
    <row r="138" spans="1:29" s="456" customFormat="1" ht="151.5" customHeight="1" x14ac:dyDescent="0.25">
      <c r="A138" s="1115"/>
      <c r="B138" s="735" t="str">
        <f>'TABLA 7 ESTRUCTURA PROGRAMÁTICA'!K105</f>
        <v>Avance de Instrumentos de control (SUN-L, Libro de Operaciones) implementado/año</v>
      </c>
      <c r="C138" s="709">
        <v>20</v>
      </c>
      <c r="D138" s="677">
        <v>3</v>
      </c>
      <c r="E138" s="678">
        <f t="shared" si="86"/>
        <v>0.15</v>
      </c>
      <c r="F138" s="679" t="s">
        <v>1182</v>
      </c>
      <c r="G138" s="815">
        <f t="shared" si="87"/>
        <v>0.15</v>
      </c>
      <c r="H138" s="417">
        <f>'TABLA 7 ESTRUCTURA PROGRAMÁTICA'!I105</f>
        <v>100</v>
      </c>
      <c r="I138" s="477">
        <f t="shared" si="88"/>
        <v>0.15</v>
      </c>
      <c r="J138" s="678">
        <f t="shared" ref="J138:J201" si="92">I138</f>
        <v>0.15</v>
      </c>
      <c r="K138" s="477">
        <v>0.1</v>
      </c>
      <c r="L138" s="426">
        <f t="shared" si="89"/>
        <v>2.2499999999999999E-2</v>
      </c>
      <c r="M138" s="429">
        <f t="shared" si="90"/>
        <v>1.6875E-3</v>
      </c>
      <c r="N138" s="425">
        <f t="shared" si="91"/>
        <v>0.42650500000000008</v>
      </c>
      <c r="O138" s="1047"/>
      <c r="P138" s="1006"/>
      <c r="Q138" s="1036"/>
      <c r="R138" s="1006"/>
      <c r="S138" s="1009"/>
      <c r="T138" s="1006"/>
      <c r="U138" s="1020"/>
      <c r="V138" s="1020"/>
      <c r="W138" s="1023"/>
      <c r="X138" s="1020"/>
      <c r="Y138" s="1087"/>
      <c r="Z138" s="1087"/>
      <c r="AA138" s="1087"/>
    </row>
    <row r="139" spans="1:29" s="456" customFormat="1" ht="90" x14ac:dyDescent="0.25">
      <c r="A139" s="823" t="str">
        <f>'TABLA 7 ESTRUCTURA PROGRAMÁTICA'!D106</f>
        <v xml:space="preserve">5.2.4 Ajuste e Implementación de acciones prioritarias  del POF del Cesar  (armonía con actividad 5.2.2 y 5.2.5) </v>
      </c>
      <c r="B139" s="735" t="str">
        <f>'TABLA 7 ESTRUCTURA PROGRAMÁTICA'!K106</f>
        <v>Acciones implementadas</v>
      </c>
      <c r="C139" s="709">
        <v>1</v>
      </c>
      <c r="D139" s="900">
        <v>0</v>
      </c>
      <c r="E139" s="678">
        <f t="shared" si="86"/>
        <v>0</v>
      </c>
      <c r="F139" s="679" t="s">
        <v>1258</v>
      </c>
      <c r="G139" s="815">
        <f t="shared" si="87"/>
        <v>0</v>
      </c>
      <c r="H139" s="417">
        <f>'TABLA 7 ESTRUCTURA PROGRAMÁTICA'!I106</f>
        <v>3</v>
      </c>
      <c r="I139" s="477">
        <f t="shared" si="88"/>
        <v>0</v>
      </c>
      <c r="J139" s="678">
        <f t="shared" si="92"/>
        <v>0</v>
      </c>
      <c r="K139" s="477">
        <v>0.15</v>
      </c>
      <c r="L139" s="426">
        <f t="shared" si="89"/>
        <v>0</v>
      </c>
      <c r="M139" s="429">
        <f t="shared" si="90"/>
        <v>0</v>
      </c>
      <c r="N139" s="425">
        <f t="shared" si="91"/>
        <v>0.42650500000000008</v>
      </c>
      <c r="O139" s="1047"/>
      <c r="P139" s="1006"/>
      <c r="Q139" s="1036"/>
      <c r="R139" s="1006"/>
      <c r="S139" s="1009"/>
      <c r="T139" s="1006"/>
      <c r="U139" s="1020"/>
      <c r="V139" s="1020"/>
      <c r="W139" s="1023"/>
      <c r="X139" s="1020"/>
      <c r="Y139" s="1087"/>
      <c r="Z139" s="1087"/>
      <c r="AA139" s="1087"/>
    </row>
    <row r="140" spans="1:29" s="456" customFormat="1" ht="127.5" customHeight="1" x14ac:dyDescent="0.25">
      <c r="A140" s="823" t="str">
        <f>'TABLA 7 ESTRUCTURA PROGRAMÁTICA'!D107</f>
        <v>5.2.5 Establecer proyectos para uso y aprovechamiento forestal comunitarios del bosque que permitan su uso sostenible</v>
      </c>
      <c r="B140" s="735" t="str">
        <f>'TABLA 7 ESTRUCTURA PROGRAMÁTICA'!K107</f>
        <v xml:space="preserve">Número de proyectos establecidos  </v>
      </c>
      <c r="C140" s="709">
        <v>1</v>
      </c>
      <c r="D140" s="900">
        <v>1</v>
      </c>
      <c r="E140" s="678">
        <f t="shared" si="86"/>
        <v>1</v>
      </c>
      <c r="F140" s="895" t="s">
        <v>1259</v>
      </c>
      <c r="G140" s="815">
        <f t="shared" si="87"/>
        <v>1</v>
      </c>
      <c r="H140" s="417">
        <f>'TABLA 7 ESTRUCTURA PROGRAMÁTICA'!I107</f>
        <v>2</v>
      </c>
      <c r="I140" s="477">
        <f t="shared" si="88"/>
        <v>1</v>
      </c>
      <c r="J140" s="678">
        <f t="shared" si="92"/>
        <v>1</v>
      </c>
      <c r="K140" s="477">
        <v>0.15</v>
      </c>
      <c r="L140" s="426">
        <f t="shared" si="89"/>
        <v>0.2</v>
      </c>
      <c r="M140" s="429">
        <f t="shared" si="90"/>
        <v>1.4999999999999999E-2</v>
      </c>
      <c r="N140" s="425">
        <f t="shared" si="91"/>
        <v>0.44150500000000009</v>
      </c>
      <c r="O140" s="1047"/>
      <c r="P140" s="1006"/>
      <c r="Q140" s="1036"/>
      <c r="R140" s="1006"/>
      <c r="S140" s="1009"/>
      <c r="T140" s="1006"/>
      <c r="U140" s="1020"/>
      <c r="V140" s="1020"/>
      <c r="W140" s="1023"/>
      <c r="X140" s="1020"/>
      <c r="Y140" s="1087"/>
      <c r="Z140" s="1087"/>
      <c r="AA140" s="1087"/>
    </row>
    <row r="141" spans="1:29" s="456" customFormat="1" ht="210" x14ac:dyDescent="0.25">
      <c r="A141" s="823" t="str">
        <f>'TABLA 7 ESTRUCTURA PROGRAMÁTICA'!D108</f>
        <v>5.2.6. Promoción y fortalecimiento de espacios de participación como plataforma de  articulación para la promoción de la cultura forestal y reducción de la deforestación</v>
      </c>
      <c r="B141" s="735" t="str">
        <f>'TABLA 7 ESTRUCTURA PROGRAMÁTICA'!K108</f>
        <v>Número de reuniones de articulación y armonización de las acciones para la gestión de los bosques</v>
      </c>
      <c r="C141" s="709">
        <v>1</v>
      </c>
      <c r="D141" s="900">
        <v>4</v>
      </c>
      <c r="E141" s="678">
        <v>1</v>
      </c>
      <c r="F141" s="895" t="s">
        <v>1260</v>
      </c>
      <c r="G141" s="815">
        <f t="shared" si="87"/>
        <v>1</v>
      </c>
      <c r="H141" s="417">
        <f>'TABLA 7 ESTRUCTURA PROGRAMÁTICA'!I108</f>
        <v>4</v>
      </c>
      <c r="I141" s="477">
        <f t="shared" si="88"/>
        <v>1</v>
      </c>
      <c r="J141" s="678">
        <f t="shared" si="92"/>
        <v>1</v>
      </c>
      <c r="K141" s="477">
        <v>0.15</v>
      </c>
      <c r="L141" s="426">
        <f>IF(C141=0,E141,(E141*K41))</f>
        <v>0.3</v>
      </c>
      <c r="M141" s="429">
        <f t="shared" si="90"/>
        <v>2.2499999999999999E-2</v>
      </c>
      <c r="N141" s="425">
        <f t="shared" si="91"/>
        <v>0.46400500000000011</v>
      </c>
      <c r="O141" s="1048"/>
      <c r="P141" s="1007"/>
      <c r="Q141" s="1037"/>
      <c r="R141" s="1007"/>
      <c r="S141" s="1010"/>
      <c r="T141" s="1007"/>
      <c r="U141" s="1021"/>
      <c r="V141" s="1021"/>
      <c r="W141" s="1024"/>
      <c r="X141" s="1021"/>
      <c r="Y141" s="1088"/>
      <c r="Z141" s="1088"/>
      <c r="AA141" s="1088"/>
    </row>
    <row r="142" spans="1:29" s="456" customFormat="1" x14ac:dyDescent="0.25">
      <c r="A142" s="1029" t="s">
        <v>638</v>
      </c>
      <c r="B142" s="1030"/>
      <c r="C142" s="1030"/>
      <c r="D142" s="1030"/>
      <c r="E142" s="1030"/>
      <c r="F142" s="1031"/>
      <c r="G142" s="407"/>
      <c r="H142" s="416"/>
      <c r="I142" s="418"/>
      <c r="J142" s="678">
        <f t="shared" si="92"/>
        <v>0</v>
      </c>
      <c r="K142" s="753"/>
      <c r="L142" s="428">
        <f>SUM(L134:L141)</f>
        <v>1.05</v>
      </c>
      <c r="M142" s="429"/>
      <c r="N142" s="425"/>
      <c r="O142" s="790"/>
      <c r="P142" s="500"/>
      <c r="Q142" s="501"/>
      <c r="R142" s="501"/>
      <c r="S142" s="501"/>
      <c r="T142" s="501"/>
      <c r="U142" s="502"/>
      <c r="V142" s="481"/>
      <c r="W142" s="419"/>
      <c r="X142" s="503"/>
      <c r="Y142" s="804"/>
      <c r="Z142" s="421"/>
      <c r="AA142" s="421"/>
    </row>
    <row r="143" spans="1:29" s="423" customFormat="1" ht="90" x14ac:dyDescent="0.25">
      <c r="A143" s="457" t="str">
        <f>A132</f>
        <v>5.               PROTECCION DE LA BIODIVERSIDAD PARA sostenibilidad de servicios ecosistèmicos y  SUSTENTABILIDAD DEL DESARROLLO</v>
      </c>
      <c r="B143" s="747"/>
      <c r="C143" s="468"/>
      <c r="D143" s="469"/>
      <c r="E143" s="432"/>
      <c r="F143" s="435"/>
      <c r="G143" s="409"/>
      <c r="H143" s="440"/>
      <c r="I143" s="440"/>
      <c r="J143" s="440"/>
      <c r="K143" s="443">
        <v>0.1</v>
      </c>
      <c r="L143" s="444"/>
      <c r="M143" s="432"/>
      <c r="N143" s="483"/>
      <c r="O143" s="777"/>
      <c r="P143" s="483"/>
      <c r="Q143" s="483"/>
      <c r="R143" s="483"/>
      <c r="S143" s="483"/>
      <c r="T143" s="483"/>
      <c r="U143" s="484"/>
      <c r="V143" s="484"/>
      <c r="W143" s="443"/>
      <c r="X143" s="485"/>
      <c r="Y143" s="803"/>
      <c r="Z143" s="421"/>
      <c r="AA143" s="421"/>
      <c r="AB143" s="456"/>
      <c r="AC143" s="456"/>
    </row>
    <row r="144" spans="1:29" s="458" customFormat="1" ht="60" x14ac:dyDescent="0.25">
      <c r="A144" s="461" t="str">
        <f>'TABLA 7 ESTRUCTURA PROGRAMÁTICA'!C110</f>
        <v xml:space="preserve">5.3 Fortalecimiento de gobernanza forestal en la jurisdicción de Corpocesar. </v>
      </c>
      <c r="B144" s="410"/>
      <c r="C144" s="470"/>
      <c r="D144" s="414"/>
      <c r="E144" s="814">
        <f>E145*$K$145+E146*$K$146+E147*$K$147+E148*$K$148</f>
        <v>0.30833333333333335</v>
      </c>
      <c r="F144" s="359"/>
      <c r="G144" s="428">
        <f>G145*$K$145+G148*$K$148</f>
        <v>0.18333333333333335</v>
      </c>
      <c r="H144" s="357"/>
      <c r="I144" s="357"/>
      <c r="J144" s="428">
        <f>J145*$K$145+J148*$K$148</f>
        <v>0.18333333333333335</v>
      </c>
      <c r="K144" s="415">
        <v>0.2</v>
      </c>
      <c r="L144" s="427"/>
      <c r="M144" s="428"/>
      <c r="N144" s="486"/>
      <c r="O144" s="358"/>
      <c r="P144" s="486"/>
      <c r="Q144" s="486"/>
      <c r="R144" s="486"/>
      <c r="S144" s="486"/>
      <c r="T144" s="486"/>
      <c r="U144" s="487"/>
      <c r="V144" s="487"/>
      <c r="W144" s="415"/>
      <c r="X144" s="488"/>
      <c r="Y144" s="803"/>
      <c r="Z144" s="421"/>
      <c r="AA144" s="421"/>
      <c r="AB144" s="456"/>
      <c r="AC144" s="456"/>
    </row>
    <row r="145" spans="1:29" s="456" customFormat="1" ht="120" x14ac:dyDescent="0.25">
      <c r="A145" s="825" t="str">
        <f>'TABLA 7 ESTRUCTURA PROGRAMÁTICA'!D110</f>
        <v xml:space="preserve">5.3.1 Registrar con libro de operaciones el 100% de las  Empresas forestales en la jurisdicción </v>
      </c>
      <c r="B145" s="735" t="str">
        <f>'TABLA 7 ESTRUCTURA PROGRAMÁTICA'!K110</f>
        <v>Avance del proceso</v>
      </c>
      <c r="C145" s="709">
        <v>30</v>
      </c>
      <c r="D145" s="900">
        <v>12</v>
      </c>
      <c r="E145" s="678">
        <f t="shared" ref="E145:E148" si="93">IF(C145=0,"N.A",(D145/C145)*1)</f>
        <v>0.4</v>
      </c>
      <c r="F145" s="895" t="s">
        <v>1211</v>
      </c>
      <c r="G145" s="815">
        <f>E145</f>
        <v>0.4</v>
      </c>
      <c r="H145" s="441">
        <f>'TABLA 7 ESTRUCTURA PROGRAMÁTICA'!I110</f>
        <v>100</v>
      </c>
      <c r="I145" s="678">
        <f>E145</f>
        <v>0.4</v>
      </c>
      <c r="J145" s="678">
        <f t="shared" si="92"/>
        <v>0.4</v>
      </c>
      <c r="K145" s="477">
        <v>0.25</v>
      </c>
      <c r="L145" s="426">
        <f>IF(C145=0,E145,(E145*K145))</f>
        <v>0.1</v>
      </c>
      <c r="M145" s="429">
        <f>IF(L145="N.A","N.A",L145*$K$143*$K$144)</f>
        <v>2.0000000000000005E-3</v>
      </c>
      <c r="N145" s="425">
        <f>(IF(M145="N.A",0,M145))+N141</f>
        <v>0.46600500000000011</v>
      </c>
      <c r="O145" s="1046">
        <v>100000000</v>
      </c>
      <c r="P145" s="1019">
        <v>40502500</v>
      </c>
      <c r="Q145" s="1035">
        <f>P145/O145</f>
        <v>0.40502500000000002</v>
      </c>
      <c r="R145" s="1005">
        <f>P145</f>
        <v>40502500</v>
      </c>
      <c r="S145" s="1008">
        <f>R145/P145</f>
        <v>1</v>
      </c>
      <c r="T145" s="1005">
        <f>P145-R145</f>
        <v>0</v>
      </c>
      <c r="U145" s="1019">
        <f>O145</f>
        <v>100000000</v>
      </c>
      <c r="V145" s="1019">
        <f>P145</f>
        <v>40502500</v>
      </c>
      <c r="W145" s="1028">
        <f>Q145</f>
        <v>0.40502500000000002</v>
      </c>
      <c r="X145" s="1086"/>
      <c r="Y145" s="1086" t="s">
        <v>1101</v>
      </c>
      <c r="Z145" s="1147"/>
      <c r="AA145" s="1086" t="s">
        <v>1109</v>
      </c>
    </row>
    <row r="146" spans="1:29" s="456" customFormat="1" ht="120" x14ac:dyDescent="0.25">
      <c r="A146" s="825" t="str">
        <f>'TABLA 7 ESTRUCTURA PROGRAMÁTICA'!D111</f>
        <v>5.3.2 Establecer un proyecto piloto sostenible para la trasformación de la materia prima del bosque, que contribuyan con el uso sostenible de productos maderables y no  maderables del bosque</v>
      </c>
      <c r="B146" s="735" t="str">
        <f>'TABLA 7 ESTRUCTURA PROGRAMÁTICA'!K111</f>
        <v xml:space="preserve">Número de proyectos establecidos  </v>
      </c>
      <c r="C146" s="709">
        <v>1</v>
      </c>
      <c r="D146" s="905">
        <v>0</v>
      </c>
      <c r="E146" s="678">
        <f t="shared" si="93"/>
        <v>0</v>
      </c>
      <c r="F146" s="895" t="s">
        <v>1212</v>
      </c>
      <c r="G146" s="815">
        <f t="shared" ref="G146:G148" si="94">E146</f>
        <v>0</v>
      </c>
      <c r="H146" s="590">
        <f>'TABLA 7 ESTRUCTURA PROGRAMÁTICA'!I111</f>
        <v>2</v>
      </c>
      <c r="I146" s="678">
        <f t="shared" ref="I146:I147" si="95">E146</f>
        <v>0</v>
      </c>
      <c r="J146" s="678">
        <f t="shared" si="92"/>
        <v>0</v>
      </c>
      <c r="K146" s="477">
        <v>0.25</v>
      </c>
      <c r="L146" s="426">
        <f t="shared" ref="L146:L148" si="96">IF(C146=0,E146,(E146*K146))</f>
        <v>0</v>
      </c>
      <c r="M146" s="429">
        <f t="shared" ref="M146:M148" si="97">IF(L146="N.A","N.A",L146*$K$143*$K$144)</f>
        <v>0</v>
      </c>
      <c r="N146" s="425">
        <f>(IF(M146="N.A",0,M146))+N145</f>
        <v>0.46600500000000011</v>
      </c>
      <c r="O146" s="1047"/>
      <c r="P146" s="1020"/>
      <c r="Q146" s="1036"/>
      <c r="R146" s="1006"/>
      <c r="S146" s="1009"/>
      <c r="T146" s="1006"/>
      <c r="U146" s="1020"/>
      <c r="V146" s="1020"/>
      <c r="W146" s="1023"/>
      <c r="X146" s="1087"/>
      <c r="Y146" s="1087"/>
      <c r="Z146" s="1148"/>
      <c r="AA146" s="1087"/>
    </row>
    <row r="147" spans="1:29" s="456" customFormat="1" ht="210" x14ac:dyDescent="0.25">
      <c r="A147" s="825" t="str">
        <f>'TABLA 7 ESTRUCTURA PROGRAMÁTICA'!D112</f>
        <v>5.3.3 Promover y otorgar los Esquemas de Reconocimiento a la Legalidad a los usuarios del bosque y empresas forestales</v>
      </c>
      <c r="B147" s="735" t="str">
        <f>'TABLA 7 ESTRUCTURA PROGRAMÁTICA'!K112</f>
        <v>Esquemas otorgados  de Reconocimiento a la Legalidad de usuarios del bosque y de empresas forestales.</v>
      </c>
      <c r="C147" s="709">
        <v>1</v>
      </c>
      <c r="D147" s="893">
        <v>0.5</v>
      </c>
      <c r="E147" s="678">
        <f t="shared" si="93"/>
        <v>0.5</v>
      </c>
      <c r="F147" s="679" t="s">
        <v>1231</v>
      </c>
      <c r="G147" s="815">
        <f t="shared" si="94"/>
        <v>0.5</v>
      </c>
      <c r="H147" s="590">
        <f>'TABLA 7 ESTRUCTURA PROGRAMÁTICA'!I112</f>
        <v>3</v>
      </c>
      <c r="I147" s="678">
        <f t="shared" si="95"/>
        <v>0.5</v>
      </c>
      <c r="J147" s="678">
        <f t="shared" si="92"/>
        <v>0.5</v>
      </c>
      <c r="K147" s="477">
        <v>0.25</v>
      </c>
      <c r="L147" s="426">
        <f t="shared" si="96"/>
        <v>0.125</v>
      </c>
      <c r="M147" s="429">
        <f t="shared" si="97"/>
        <v>2.5000000000000005E-3</v>
      </c>
      <c r="N147" s="425">
        <f t="shared" ref="N147:N148" si="98">(IF(M147="N.A",0,M147))+N146</f>
        <v>0.46850500000000012</v>
      </c>
      <c r="O147" s="1047"/>
      <c r="P147" s="1020"/>
      <c r="Q147" s="1036"/>
      <c r="R147" s="1006"/>
      <c r="S147" s="1009"/>
      <c r="T147" s="1006"/>
      <c r="U147" s="1020"/>
      <c r="V147" s="1020"/>
      <c r="W147" s="1023"/>
      <c r="X147" s="1087"/>
      <c r="Y147" s="1087"/>
      <c r="Z147" s="1148"/>
      <c r="AA147" s="1087"/>
    </row>
    <row r="148" spans="1:29" s="456" customFormat="1" ht="92.25" customHeight="1" x14ac:dyDescent="0.25">
      <c r="A148" s="825" t="str">
        <f>'TABLA 7 ESTRUCTURA PROGRAMÁTICA'!D113</f>
        <v>5.3.4 Realizar operativos de control al tráfico de flora.</v>
      </c>
      <c r="B148" s="735" t="str">
        <f>'TABLA 7 ESTRUCTURA PROGRAMÁTICA'!K113</f>
        <v>Operativos de control al tráfico de flora</v>
      </c>
      <c r="C148" s="709">
        <v>6</v>
      </c>
      <c r="D148" s="900">
        <v>2</v>
      </c>
      <c r="E148" s="678">
        <f t="shared" si="93"/>
        <v>0.33333333333333331</v>
      </c>
      <c r="F148" s="422" t="s">
        <v>1204</v>
      </c>
      <c r="G148" s="815">
        <f t="shared" si="94"/>
        <v>0.33333333333333331</v>
      </c>
      <c r="H148" s="590">
        <f>'TABLA 7 ESTRUCTURA PROGRAMÁTICA'!I113</f>
        <v>20</v>
      </c>
      <c r="I148" s="678">
        <f>E148</f>
        <v>0.33333333333333331</v>
      </c>
      <c r="J148" s="678">
        <f t="shared" si="92"/>
        <v>0.33333333333333331</v>
      </c>
      <c r="K148" s="477">
        <v>0.25</v>
      </c>
      <c r="L148" s="426">
        <f t="shared" si="96"/>
        <v>8.3333333333333329E-2</v>
      </c>
      <c r="M148" s="429">
        <f t="shared" si="97"/>
        <v>1.6666666666666668E-3</v>
      </c>
      <c r="N148" s="425">
        <f t="shared" si="98"/>
        <v>0.47017166666666677</v>
      </c>
      <c r="O148" s="1048"/>
      <c r="P148" s="1021"/>
      <c r="Q148" s="1037"/>
      <c r="R148" s="1007"/>
      <c r="S148" s="1010"/>
      <c r="T148" s="1007"/>
      <c r="U148" s="1021"/>
      <c r="V148" s="1021"/>
      <c r="W148" s="1024"/>
      <c r="X148" s="1088"/>
      <c r="Y148" s="1088"/>
      <c r="Z148" s="1149"/>
      <c r="AA148" s="1088"/>
    </row>
    <row r="149" spans="1:29" s="456" customFormat="1" x14ac:dyDescent="0.25">
      <c r="A149" s="1029" t="s">
        <v>638</v>
      </c>
      <c r="B149" s="1030"/>
      <c r="C149" s="1030"/>
      <c r="D149" s="1030"/>
      <c r="E149" s="1030"/>
      <c r="F149" s="1031"/>
      <c r="G149" s="407"/>
      <c r="H149" s="416"/>
      <c r="I149" s="418"/>
      <c r="J149" s="678">
        <f t="shared" si="92"/>
        <v>0</v>
      </c>
      <c r="K149" s="753"/>
      <c r="L149" s="428">
        <f>SUM(L144:L148)</f>
        <v>0.30833333333333335</v>
      </c>
      <c r="M149" s="429"/>
      <c r="N149" s="425"/>
      <c r="O149" s="790"/>
      <c r="P149" s="500"/>
      <c r="Q149" s="501"/>
      <c r="R149" s="501"/>
      <c r="S149" s="501"/>
      <c r="T149" s="501"/>
      <c r="U149" s="502"/>
      <c r="V149" s="481"/>
      <c r="W149" s="419"/>
      <c r="X149" s="503"/>
      <c r="Y149" s="804"/>
      <c r="Z149" s="421"/>
      <c r="AA149" s="421"/>
    </row>
    <row r="150" spans="1:29" s="423" customFormat="1" ht="90" x14ac:dyDescent="0.25">
      <c r="A150" s="457" t="str">
        <f>A143</f>
        <v>5.               PROTECCION DE LA BIODIVERSIDAD PARA sostenibilidad de servicios ecosistèmicos y  SUSTENTABILIDAD DEL DESARROLLO</v>
      </c>
      <c r="B150" s="747"/>
      <c r="C150" s="468"/>
      <c r="D150" s="469"/>
      <c r="E150" s="432"/>
      <c r="F150" s="435"/>
      <c r="G150" s="409"/>
      <c r="H150" s="440"/>
      <c r="I150" s="440"/>
      <c r="J150" s="678">
        <f t="shared" si="92"/>
        <v>0</v>
      </c>
      <c r="K150" s="443">
        <v>0.1</v>
      </c>
      <c r="L150" s="444"/>
      <c r="M150" s="432"/>
      <c r="N150" s="483"/>
      <c r="O150" s="777"/>
      <c r="P150" s="483"/>
      <c r="Q150" s="483"/>
      <c r="R150" s="483"/>
      <c r="S150" s="483"/>
      <c r="T150" s="483"/>
      <c r="U150" s="484"/>
      <c r="V150" s="484"/>
      <c r="W150" s="443"/>
      <c r="X150" s="485"/>
      <c r="Y150" s="803"/>
      <c r="Z150" s="421"/>
      <c r="AA150" s="421"/>
      <c r="AB150" s="456"/>
      <c r="AC150" s="456"/>
    </row>
    <row r="151" spans="1:29" s="458" customFormat="1" ht="120" x14ac:dyDescent="0.25">
      <c r="A151" s="461" t="str">
        <f>'TABLA 7 ESTRUCTURA PROGRAMÁTICA'!C115</f>
        <v xml:space="preserve">5.4 Gestión del SIRAP  y/o implementación de otras estrategias de conservación de la biodiversidad y formulación e implementación y apoyo de PM  de AP  en el dpto. del Cesar. </v>
      </c>
      <c r="B151" s="410"/>
      <c r="C151" s="470"/>
      <c r="D151" s="414"/>
      <c r="E151" s="814">
        <f>E152*$K$152+E153*$K$153+E154*$K$154+E158*$K$158+E159*$K$159+E160*$K$160+E161*$K$161</f>
        <v>0.56000000000000005</v>
      </c>
      <c r="F151" s="359"/>
      <c r="G151" s="428">
        <f>G152*$K$152+G158*$K$158+G159*$K$159+G160*$K$160+G161*$K$161</f>
        <v>0.36</v>
      </c>
      <c r="H151" s="357"/>
      <c r="I151" s="357"/>
      <c r="J151" s="428">
        <f>J152*$K$152+J158*$K$158+J159*$K$159+J160*$K$160+J161*$K$161</f>
        <v>0.36</v>
      </c>
      <c r="K151" s="415">
        <v>0.2</v>
      </c>
      <c r="L151" s="427"/>
      <c r="M151" s="428"/>
      <c r="N151" s="486"/>
      <c r="O151" s="358"/>
      <c r="P151" s="486"/>
      <c r="Q151" s="486"/>
      <c r="R151" s="486"/>
      <c r="S151" s="486"/>
      <c r="T151" s="486"/>
      <c r="U151" s="487"/>
      <c r="V151" s="487"/>
      <c r="W151" s="415"/>
      <c r="X151" s="488"/>
      <c r="Y151" s="803"/>
      <c r="Z151" s="421"/>
      <c r="AA151" s="421"/>
      <c r="AB151" s="456"/>
      <c r="AC151" s="456"/>
    </row>
    <row r="152" spans="1:29" s="456" customFormat="1" ht="211.5" customHeight="1" x14ac:dyDescent="0.25">
      <c r="A152" s="1114" t="str">
        <f>'TABLA 7 ESTRUCTURA PROGRAMÁTICA'!D115</f>
        <v>5.4.1 Formulación e implementación del PM del DRMI del Complejo Cenagoso de Zapatosa (RAMSAR Zapatosa)</v>
      </c>
      <c r="B152" s="735" t="str">
        <f>'TABLA 7 ESTRUCTURA PROGRAMÁTICA'!K115</f>
        <v>Plan formulado (avance)</v>
      </c>
      <c r="C152" s="712">
        <v>80</v>
      </c>
      <c r="D152" s="677">
        <v>40</v>
      </c>
      <c r="E152" s="678">
        <f t="shared" ref="E152:E161" si="99">IF(C152=0,"N.A",(D152/C152)*1)</f>
        <v>0.5</v>
      </c>
      <c r="F152" s="895" t="s">
        <v>1183</v>
      </c>
      <c r="G152" s="815">
        <f>E152</f>
        <v>0.5</v>
      </c>
      <c r="H152" s="417">
        <f>'TABLA 7 ESTRUCTURA PROGRAMÁTICA'!I115</f>
        <v>100</v>
      </c>
      <c r="I152" s="477">
        <f>E152</f>
        <v>0.5</v>
      </c>
      <c r="J152" s="678">
        <f t="shared" si="92"/>
        <v>0.5</v>
      </c>
      <c r="K152" s="477">
        <v>0.2</v>
      </c>
      <c r="L152" s="426">
        <f>IF(C152=0,E152,(E152*K152))</f>
        <v>0.1</v>
      </c>
      <c r="M152" s="429">
        <f>IF(L152="N.A","N.A",L152*$K$151*$K$152)</f>
        <v>4.000000000000001E-3</v>
      </c>
      <c r="N152" s="425">
        <f>(IF(M152="N.A",0,M152))+N148</f>
        <v>0.47417166666666677</v>
      </c>
      <c r="O152" s="1046">
        <v>600000000</v>
      </c>
      <c r="P152" s="1019">
        <v>96687900</v>
      </c>
      <c r="Q152" s="1035">
        <f>P152/O152</f>
        <v>0.1611465</v>
      </c>
      <c r="R152" s="1005">
        <f>P152</f>
        <v>96687900</v>
      </c>
      <c r="S152" s="1008">
        <f>R152/P152</f>
        <v>1</v>
      </c>
      <c r="T152" s="1005">
        <f>P152-R152</f>
        <v>0</v>
      </c>
      <c r="U152" s="1019">
        <f>O152</f>
        <v>600000000</v>
      </c>
      <c r="V152" s="1019">
        <f>P152</f>
        <v>96687900</v>
      </c>
      <c r="W152" s="1028">
        <f>Q152</f>
        <v>0.1611465</v>
      </c>
      <c r="X152" s="1019"/>
      <c r="Y152" s="1086" t="s">
        <v>1101</v>
      </c>
      <c r="Z152" s="1086" t="s">
        <v>1131</v>
      </c>
      <c r="AA152" s="1086" t="s">
        <v>1109</v>
      </c>
    </row>
    <row r="153" spans="1:29" s="456" customFormat="1" ht="87.75" customHeight="1" x14ac:dyDescent="0.25">
      <c r="A153" s="1115"/>
      <c r="B153" s="735" t="str">
        <f>'TABLA 7 ESTRUCTURA PROGRAMÁTICA'!K116</f>
        <v>Acciones implementadas</v>
      </c>
      <c r="C153" s="712">
        <v>2</v>
      </c>
      <c r="D153" s="900">
        <v>2</v>
      </c>
      <c r="E153" s="678">
        <f t="shared" si="99"/>
        <v>1</v>
      </c>
      <c r="F153" s="895" t="s">
        <v>1280</v>
      </c>
      <c r="G153" s="815">
        <f t="shared" ref="G153:G161" si="100">E153</f>
        <v>1</v>
      </c>
      <c r="H153" s="417">
        <f>'TABLA 7 ESTRUCTURA PROGRAMÁTICA'!I116</f>
        <v>5</v>
      </c>
      <c r="I153" s="477">
        <f t="shared" ref="I153:I161" si="101">E153</f>
        <v>1</v>
      </c>
      <c r="J153" s="678">
        <f t="shared" si="92"/>
        <v>1</v>
      </c>
      <c r="K153" s="477">
        <v>0.2</v>
      </c>
      <c r="L153" s="426">
        <f t="shared" ref="L153:L161" si="102">IF(C153=0,E153,(E153*K153))</f>
        <v>0.2</v>
      </c>
      <c r="M153" s="429">
        <f t="shared" ref="M153:M161" si="103">IF(L153="N.A","N.A",L153*$K$151*$K$152)</f>
        <v>8.0000000000000019E-3</v>
      </c>
      <c r="N153" s="425">
        <f>(IF(M153="N.A",0,M153))+N152</f>
        <v>0.48217166666666678</v>
      </c>
      <c r="O153" s="1047"/>
      <c r="P153" s="1020"/>
      <c r="Q153" s="1036"/>
      <c r="R153" s="1006"/>
      <c r="S153" s="1009"/>
      <c r="T153" s="1006"/>
      <c r="U153" s="1020"/>
      <c r="V153" s="1020"/>
      <c r="W153" s="1023"/>
      <c r="X153" s="1020"/>
      <c r="Y153" s="1087"/>
      <c r="Z153" s="1087"/>
      <c r="AA153" s="1087"/>
    </row>
    <row r="154" spans="1:29" s="456" customFormat="1" ht="99" customHeight="1" x14ac:dyDescent="0.25">
      <c r="A154" s="1113" t="str">
        <f>'TABLA 7 ESTRUCTURA PROGRAMÁTICA'!D117</f>
        <v>5.4.2 Desarrollo de estudios y procesos para la declaratoria de nuevas APR y/o otras estrategias de la conservación de la biodiversidad.</v>
      </c>
      <c r="B154" s="735" t="str">
        <f>'TABLA 7 ESTRUCTURA PROGRAMÁTICA'!K117</f>
        <v>Estudios realizados</v>
      </c>
      <c r="C154" s="712">
        <v>1</v>
      </c>
      <c r="D154" s="677">
        <v>0</v>
      </c>
      <c r="E154" s="678">
        <f t="shared" si="99"/>
        <v>0</v>
      </c>
      <c r="F154" s="679" t="s">
        <v>1238</v>
      </c>
      <c r="G154" s="815">
        <f t="shared" si="100"/>
        <v>0</v>
      </c>
      <c r="H154" s="417">
        <f>'TABLA 7 ESTRUCTURA PROGRAMÁTICA'!I117</f>
        <v>1</v>
      </c>
      <c r="I154" s="477">
        <f t="shared" si="101"/>
        <v>0</v>
      </c>
      <c r="J154" s="678">
        <f t="shared" si="92"/>
        <v>0</v>
      </c>
      <c r="K154" s="477">
        <v>0.2</v>
      </c>
      <c r="L154" s="426">
        <f t="shared" si="102"/>
        <v>0</v>
      </c>
      <c r="M154" s="429">
        <f t="shared" si="103"/>
        <v>0</v>
      </c>
      <c r="N154" s="425">
        <f t="shared" ref="N154:N161" si="104">(IF(M154="N.A",0,M154))+N153</f>
        <v>0.48217166666666678</v>
      </c>
      <c r="O154" s="1047"/>
      <c r="P154" s="1020"/>
      <c r="Q154" s="1036"/>
      <c r="R154" s="1006"/>
      <c r="S154" s="1009"/>
      <c r="T154" s="1006"/>
      <c r="U154" s="1020"/>
      <c r="V154" s="1020"/>
      <c r="W154" s="1023"/>
      <c r="X154" s="1020"/>
      <c r="Y154" s="1087"/>
      <c r="Z154" s="1087"/>
      <c r="AA154" s="1087"/>
    </row>
    <row r="155" spans="1:29" s="456" customFormat="1" ht="324.75" hidden="1" customHeight="1" x14ac:dyDescent="0.25">
      <c r="A155" s="1113"/>
      <c r="B155" s="735" t="str">
        <f>'TABLA 7 ESTRUCTURA PROGRAMÁTICA'!K118</f>
        <v>Procesos desarrollados</v>
      </c>
      <c r="C155" s="712">
        <v>0</v>
      </c>
      <c r="D155" s="476"/>
      <c r="E155" s="678" t="str">
        <f t="shared" si="99"/>
        <v>N.A</v>
      </c>
      <c r="F155" s="679"/>
      <c r="G155" s="815" t="str">
        <f>E155</f>
        <v>N.A</v>
      </c>
      <c r="H155" s="417">
        <f>'TABLA 7 ESTRUCTURA PROGRAMÁTICA'!I118</f>
        <v>1</v>
      </c>
      <c r="I155" s="477" t="str">
        <f t="shared" si="101"/>
        <v>N.A</v>
      </c>
      <c r="J155" s="678" t="str">
        <f t="shared" si="92"/>
        <v>N.A</v>
      </c>
      <c r="K155" s="477">
        <v>0</v>
      </c>
      <c r="L155" s="426" t="str">
        <f t="shared" si="102"/>
        <v>N.A</v>
      </c>
      <c r="M155" s="429" t="str">
        <f t="shared" si="103"/>
        <v>N.A</v>
      </c>
      <c r="N155" s="425">
        <f t="shared" si="104"/>
        <v>0.48217166666666678</v>
      </c>
      <c r="O155" s="1047"/>
      <c r="P155" s="1020"/>
      <c r="Q155" s="1036"/>
      <c r="R155" s="1006"/>
      <c r="S155" s="1009"/>
      <c r="T155" s="1006"/>
      <c r="U155" s="1020"/>
      <c r="V155" s="1020"/>
      <c r="W155" s="1023"/>
      <c r="X155" s="1020"/>
      <c r="Y155" s="1087"/>
      <c r="Z155" s="1087"/>
      <c r="AA155" s="1087"/>
    </row>
    <row r="156" spans="1:29" s="456" customFormat="1" ht="324.75" hidden="1" customHeight="1" x14ac:dyDescent="0.25">
      <c r="A156" s="1113"/>
      <c r="B156" s="735" t="str">
        <f>'TABLA 7 ESTRUCTURA PROGRAMÁTICA'!K119</f>
        <v>Área declarada P</v>
      </c>
      <c r="C156" s="712">
        <v>0</v>
      </c>
      <c r="D156" s="476"/>
      <c r="E156" s="678" t="str">
        <f t="shared" si="99"/>
        <v>N.A</v>
      </c>
      <c r="F156" s="679"/>
      <c r="G156" s="815" t="str">
        <f t="shared" si="100"/>
        <v>N.A</v>
      </c>
      <c r="H156" s="417">
        <f>'TABLA 7 ESTRUCTURA PROGRAMÁTICA'!I119</f>
        <v>35000</v>
      </c>
      <c r="I156" s="477" t="str">
        <f t="shared" si="101"/>
        <v>N.A</v>
      </c>
      <c r="J156" s="678" t="str">
        <f t="shared" si="92"/>
        <v>N.A</v>
      </c>
      <c r="K156" s="477">
        <v>0</v>
      </c>
      <c r="L156" s="426" t="str">
        <f t="shared" si="102"/>
        <v>N.A</v>
      </c>
      <c r="M156" s="429" t="str">
        <f t="shared" si="103"/>
        <v>N.A</v>
      </c>
      <c r="N156" s="425">
        <f t="shared" si="104"/>
        <v>0.48217166666666678</v>
      </c>
      <c r="O156" s="1047"/>
      <c r="P156" s="1020"/>
      <c r="Q156" s="1036"/>
      <c r="R156" s="1006"/>
      <c r="S156" s="1009"/>
      <c r="T156" s="1006"/>
      <c r="U156" s="1020"/>
      <c r="V156" s="1020"/>
      <c r="W156" s="1023"/>
      <c r="X156" s="1020"/>
      <c r="Y156" s="1087"/>
      <c r="Z156" s="1087"/>
      <c r="AA156" s="1087"/>
    </row>
    <row r="157" spans="1:29" s="456" customFormat="1" ht="324.75" hidden="1" customHeight="1" x14ac:dyDescent="0.25">
      <c r="A157" s="1113" t="str">
        <f>'TABLA 7 ESTRUCTURA PROGRAMÁTICA'!D120</f>
        <v>5.4.3 Gestión para la formulación e implementación de PM  de APR  y otras estrategias de conservación.</v>
      </c>
      <c r="B157" s="735" t="str">
        <f>'TABLA 7 ESTRUCTURA PROGRAMÁTICA'!K120</f>
        <v>Planes de manejo formulados</v>
      </c>
      <c r="C157" s="712">
        <v>0</v>
      </c>
      <c r="D157" s="476"/>
      <c r="E157" s="678" t="str">
        <f t="shared" si="99"/>
        <v>N.A</v>
      </c>
      <c r="F157" s="679"/>
      <c r="G157" s="815" t="str">
        <f t="shared" si="100"/>
        <v>N.A</v>
      </c>
      <c r="H157" s="417">
        <f>'TABLA 7 ESTRUCTURA PROGRAMÁTICA'!I120</f>
        <v>1</v>
      </c>
      <c r="I157" s="477" t="str">
        <f t="shared" si="101"/>
        <v>N.A</v>
      </c>
      <c r="J157" s="678" t="str">
        <f t="shared" si="92"/>
        <v>N.A</v>
      </c>
      <c r="K157" s="477">
        <v>0</v>
      </c>
      <c r="L157" s="426" t="str">
        <f t="shared" si="102"/>
        <v>N.A</v>
      </c>
      <c r="M157" s="429" t="str">
        <f t="shared" si="103"/>
        <v>N.A</v>
      </c>
      <c r="N157" s="425">
        <f t="shared" si="104"/>
        <v>0.48217166666666678</v>
      </c>
      <c r="O157" s="1047"/>
      <c r="P157" s="1020"/>
      <c r="Q157" s="1036"/>
      <c r="R157" s="1006"/>
      <c r="S157" s="1009"/>
      <c r="T157" s="1006"/>
      <c r="U157" s="1020"/>
      <c r="V157" s="1020"/>
      <c r="W157" s="1023"/>
      <c r="X157" s="1020"/>
      <c r="Y157" s="1087"/>
      <c r="Z157" s="1087"/>
      <c r="AA157" s="1087"/>
    </row>
    <row r="158" spans="1:29" s="456" customFormat="1" ht="210" x14ac:dyDescent="0.25">
      <c r="A158" s="1113"/>
      <c r="B158" s="735" t="str">
        <f>'TABLA 7 ESTRUCTURA PROGRAMÁTICA'!K121</f>
        <v>Acciones de PM implementadas</v>
      </c>
      <c r="C158" s="716">
        <v>1</v>
      </c>
      <c r="D158" s="476">
        <v>0.5</v>
      </c>
      <c r="E158" s="678">
        <f t="shared" si="99"/>
        <v>0.5</v>
      </c>
      <c r="F158" s="679" t="s">
        <v>1232</v>
      </c>
      <c r="G158" s="815">
        <f>E158</f>
        <v>0.5</v>
      </c>
      <c r="H158" s="417">
        <f>'TABLA 7 ESTRUCTURA PROGRAMÁTICA'!I121</f>
        <v>4</v>
      </c>
      <c r="I158" s="477">
        <f t="shared" si="101"/>
        <v>0.5</v>
      </c>
      <c r="J158" s="678">
        <f t="shared" si="92"/>
        <v>0.5</v>
      </c>
      <c r="K158" s="477">
        <v>0.1</v>
      </c>
      <c r="L158" s="426">
        <f t="shared" si="102"/>
        <v>0.05</v>
      </c>
      <c r="M158" s="429">
        <f t="shared" si="103"/>
        <v>2.0000000000000005E-3</v>
      </c>
      <c r="N158" s="425">
        <f t="shared" si="104"/>
        <v>0.48417166666666678</v>
      </c>
      <c r="O158" s="1047"/>
      <c r="P158" s="1020"/>
      <c r="Q158" s="1036"/>
      <c r="R158" s="1006"/>
      <c r="S158" s="1009"/>
      <c r="T158" s="1006"/>
      <c r="U158" s="1020"/>
      <c r="V158" s="1020"/>
      <c r="W158" s="1023"/>
      <c r="X158" s="1020"/>
      <c r="Y158" s="1087"/>
      <c r="Z158" s="1087"/>
      <c r="AA158" s="1087"/>
    </row>
    <row r="159" spans="1:29" s="456" customFormat="1" ht="120" x14ac:dyDescent="0.25">
      <c r="A159" s="462" t="str">
        <f>'TABLA 7 ESTRUCTURA PROGRAMÁTICA'!D122</f>
        <v>5.4.4 Gestión, apoyo y articulación interinstitucional en el desarrollo de los sistemas de áreas protegidas (SINAP, SIRAP, SIDAP, SILAP)</v>
      </c>
      <c r="B159" s="735" t="str">
        <f>'TABLA 7 ESTRUCTURA PROGRAMÁTICA'!K122</f>
        <v>Sistemas apoyados</v>
      </c>
      <c r="C159" s="712">
        <v>1</v>
      </c>
      <c r="D159" s="677">
        <v>1</v>
      </c>
      <c r="E159" s="678">
        <f t="shared" si="99"/>
        <v>1</v>
      </c>
      <c r="F159" s="679" t="s">
        <v>1233</v>
      </c>
      <c r="G159" s="815">
        <f t="shared" si="100"/>
        <v>1</v>
      </c>
      <c r="H159" s="417">
        <f>'TABLA 7 ESTRUCTURA PROGRAMÁTICA'!I122</f>
        <v>4</v>
      </c>
      <c r="I159" s="477">
        <f>G159</f>
        <v>1</v>
      </c>
      <c r="J159" s="678">
        <f t="shared" si="92"/>
        <v>1</v>
      </c>
      <c r="K159" s="477">
        <v>0.1</v>
      </c>
      <c r="L159" s="426">
        <f>IF(C159=0,G159,(G159*K159))</f>
        <v>0.1</v>
      </c>
      <c r="M159" s="429">
        <f t="shared" si="103"/>
        <v>4.000000000000001E-3</v>
      </c>
      <c r="N159" s="425">
        <f t="shared" si="104"/>
        <v>0.48817166666666678</v>
      </c>
      <c r="O159" s="1047"/>
      <c r="P159" s="1020"/>
      <c r="Q159" s="1036"/>
      <c r="R159" s="1006"/>
      <c r="S159" s="1009"/>
      <c r="T159" s="1006"/>
      <c r="U159" s="1020"/>
      <c r="V159" s="1020"/>
      <c r="W159" s="1023"/>
      <c r="X159" s="1020"/>
      <c r="Y159" s="1087"/>
      <c r="Z159" s="1087"/>
      <c r="AA159" s="1087"/>
    </row>
    <row r="160" spans="1:29" s="456" customFormat="1" ht="180" x14ac:dyDescent="0.25">
      <c r="A160" s="462" t="str">
        <f>'TABLA 7 ESTRUCTURA PROGRAMÁTICA'!D123</f>
        <v>5.4.5 Gestión e implementación de acciones en el Bosque seco tropical</v>
      </c>
      <c r="B160" s="735" t="str">
        <f>'TABLA 7 ESTRUCTURA PROGRAMÁTICA'!K123</f>
        <v>Acciones implementadas</v>
      </c>
      <c r="C160" s="712">
        <v>1</v>
      </c>
      <c r="D160" s="677">
        <v>1</v>
      </c>
      <c r="E160" s="678">
        <f t="shared" si="99"/>
        <v>1</v>
      </c>
      <c r="F160" s="679" t="s">
        <v>1234</v>
      </c>
      <c r="G160" s="815">
        <f>E160</f>
        <v>1</v>
      </c>
      <c r="H160" s="417">
        <f>'TABLA 7 ESTRUCTURA PROGRAMÁTICA'!I123</f>
        <v>4</v>
      </c>
      <c r="I160" s="477">
        <f>G160</f>
        <v>1</v>
      </c>
      <c r="J160" s="678">
        <f t="shared" si="92"/>
        <v>1</v>
      </c>
      <c r="K160" s="477">
        <v>0.1</v>
      </c>
      <c r="L160" s="426">
        <f>IF(C160=0,G160,(G160*K160))</f>
        <v>0.1</v>
      </c>
      <c r="M160" s="429">
        <f t="shared" si="103"/>
        <v>4.000000000000001E-3</v>
      </c>
      <c r="N160" s="425">
        <f t="shared" si="104"/>
        <v>0.49217166666666678</v>
      </c>
      <c r="O160" s="1047"/>
      <c r="P160" s="1020"/>
      <c r="Q160" s="1036"/>
      <c r="R160" s="1006"/>
      <c r="S160" s="1009"/>
      <c r="T160" s="1006"/>
      <c r="U160" s="1020"/>
      <c r="V160" s="1020"/>
      <c r="W160" s="1023"/>
      <c r="X160" s="1020"/>
      <c r="Y160" s="1087"/>
      <c r="Z160" s="1087"/>
      <c r="AA160" s="1087"/>
    </row>
    <row r="161" spans="1:29" s="456" customFormat="1" ht="72.75" customHeight="1" x14ac:dyDescent="0.25">
      <c r="A161" s="462" t="str">
        <f>'TABLA 7 ESTRUCTURA PROGRAMÁTICA'!D124</f>
        <v>5.4.6 Gestión e implementación de acciones en humedales</v>
      </c>
      <c r="B161" s="735" t="str">
        <f>'TABLA 7 ESTRUCTURA PROGRAMÁTICA'!K124</f>
        <v>Acciones implementadas</v>
      </c>
      <c r="C161" s="712">
        <v>1</v>
      </c>
      <c r="D161" s="680">
        <v>0.1</v>
      </c>
      <c r="E161" s="678">
        <f t="shared" si="99"/>
        <v>0.1</v>
      </c>
      <c r="F161" s="679" t="s">
        <v>1184</v>
      </c>
      <c r="G161" s="815">
        <f t="shared" si="100"/>
        <v>0.1</v>
      </c>
      <c r="H161" s="417">
        <f>'TABLA 7 ESTRUCTURA PROGRAMÁTICA'!I124</f>
        <v>4</v>
      </c>
      <c r="I161" s="477">
        <f t="shared" si="101"/>
        <v>0.1</v>
      </c>
      <c r="J161" s="678">
        <f t="shared" si="92"/>
        <v>0.1</v>
      </c>
      <c r="K161" s="477">
        <v>0.1</v>
      </c>
      <c r="L161" s="426">
        <f t="shared" si="102"/>
        <v>1.0000000000000002E-2</v>
      </c>
      <c r="M161" s="429">
        <f t="shared" si="103"/>
        <v>4.0000000000000013E-4</v>
      </c>
      <c r="N161" s="425">
        <f t="shared" si="104"/>
        <v>0.4925716666666668</v>
      </c>
      <c r="O161" s="1048"/>
      <c r="P161" s="1021"/>
      <c r="Q161" s="1037"/>
      <c r="R161" s="1007"/>
      <c r="S161" s="1010"/>
      <c r="T161" s="1007"/>
      <c r="U161" s="1021"/>
      <c r="V161" s="1021"/>
      <c r="W161" s="1024"/>
      <c r="X161" s="1021"/>
      <c r="Y161" s="1088"/>
      <c r="Z161" s="1088"/>
      <c r="AA161" s="1088"/>
    </row>
    <row r="162" spans="1:29" s="456" customFormat="1" x14ac:dyDescent="0.25">
      <c r="A162" s="1029" t="s">
        <v>638</v>
      </c>
      <c r="B162" s="1030"/>
      <c r="C162" s="1030"/>
      <c r="D162" s="1030"/>
      <c r="E162" s="1030"/>
      <c r="F162" s="1031"/>
      <c r="G162" s="407"/>
      <c r="H162" s="416"/>
      <c r="I162" s="418"/>
      <c r="J162" s="678">
        <f t="shared" si="92"/>
        <v>0</v>
      </c>
      <c r="K162" s="753"/>
      <c r="L162" s="428">
        <f>SUM(L152:L161)</f>
        <v>0.56000000000000005</v>
      </c>
      <c r="M162" s="429"/>
      <c r="N162" s="425"/>
      <c r="O162" s="790"/>
      <c r="P162" s="500"/>
      <c r="Q162" s="501"/>
      <c r="R162" s="501"/>
      <c r="S162" s="501"/>
      <c r="T162" s="501"/>
      <c r="U162" s="502"/>
      <c r="V162" s="481"/>
      <c r="W162" s="419"/>
      <c r="X162" s="503"/>
      <c r="Y162" s="804"/>
      <c r="Z162" s="421"/>
      <c r="AA162" s="421"/>
    </row>
    <row r="163" spans="1:29" s="423" customFormat="1" ht="90" x14ac:dyDescent="0.25">
      <c r="A163" s="457" t="str">
        <f>A150</f>
        <v>5.               PROTECCION DE LA BIODIVERSIDAD PARA sostenibilidad de servicios ecosistèmicos y  SUSTENTABILIDAD DEL DESARROLLO</v>
      </c>
      <c r="B163" s="747"/>
      <c r="C163" s="468"/>
      <c r="D163" s="469"/>
      <c r="E163" s="432"/>
      <c r="F163" s="435"/>
      <c r="G163" s="409"/>
      <c r="H163" s="440"/>
      <c r="I163" s="440"/>
      <c r="J163" s="440"/>
      <c r="K163" s="443">
        <v>0.1</v>
      </c>
      <c r="L163" s="444"/>
      <c r="M163" s="432"/>
      <c r="N163" s="483"/>
      <c r="O163" s="777"/>
      <c r="P163" s="483"/>
      <c r="Q163" s="483"/>
      <c r="R163" s="483"/>
      <c r="S163" s="483"/>
      <c r="T163" s="483"/>
      <c r="U163" s="484"/>
      <c r="V163" s="484"/>
      <c r="W163" s="443"/>
      <c r="X163" s="485"/>
      <c r="Y163" s="485"/>
      <c r="Z163" s="485"/>
      <c r="AA163" s="485"/>
      <c r="AB163" s="456"/>
      <c r="AC163" s="456"/>
    </row>
    <row r="164" spans="1:29" s="458" customFormat="1" ht="90" x14ac:dyDescent="0.25">
      <c r="A164" s="461" t="str">
        <f>'TABLA 7 ESTRUCTURA PROGRAMÁTICA'!C126</f>
        <v>5.5 Fortalecimiento, gestión e implementación de medidas para el manejo de la fauna en el dpto. del Cesar</v>
      </c>
      <c r="B164" s="410"/>
      <c r="C164" s="470"/>
      <c r="D164" s="414"/>
      <c r="E164" s="428">
        <f>E165*$K$165+E166*$K$166+E167*$K$167</f>
        <v>1</v>
      </c>
      <c r="F164" s="359"/>
      <c r="G164" s="428">
        <f>G165*$K$165+G166*$K$166</f>
        <v>0.8</v>
      </c>
      <c r="H164" s="357"/>
      <c r="I164" s="357"/>
      <c r="J164" s="428">
        <f>J165*$K$165+J166*$K$166</f>
        <v>0.8</v>
      </c>
      <c r="K164" s="415">
        <v>0.2</v>
      </c>
      <c r="L164" s="427"/>
      <c r="M164" s="428"/>
      <c r="N164" s="486"/>
      <c r="O164" s="358"/>
      <c r="P164" s="486"/>
      <c r="Q164" s="486"/>
      <c r="R164" s="486"/>
      <c r="S164" s="486"/>
      <c r="T164" s="486"/>
      <c r="U164" s="487"/>
      <c r="V164" s="487"/>
      <c r="W164" s="415"/>
      <c r="X164" s="488"/>
      <c r="Y164" s="806"/>
      <c r="Z164" s="802"/>
      <c r="AA164" s="802"/>
      <c r="AB164" s="456"/>
      <c r="AC164" s="456"/>
    </row>
    <row r="165" spans="1:29" s="456" customFormat="1" ht="69.75" customHeight="1" x14ac:dyDescent="0.25">
      <c r="A165" s="462" t="str">
        <f>'TABLA 7 ESTRUCTURA PROGRAMÁTICA'!D126</f>
        <v>5.5.1 Evaluación y  Optimización del proceso operativo del CAVRFFS</v>
      </c>
      <c r="B165" s="735" t="str">
        <f>'TABLA 7 ESTRUCTURA PROGRAMÁTICA'!K126</f>
        <v>Opetividad optimizada</v>
      </c>
      <c r="C165" s="709">
        <v>1</v>
      </c>
      <c r="D165" s="900">
        <v>1</v>
      </c>
      <c r="E165" s="678">
        <f t="shared" ref="E165:E167" si="105">IF(C165=0,"N.A",(D165/C165)*1)</f>
        <v>1</v>
      </c>
      <c r="F165" s="895" t="s">
        <v>1213</v>
      </c>
      <c r="G165" s="815">
        <f>E165</f>
        <v>1</v>
      </c>
      <c r="H165" s="441">
        <f>'TABLA 7 ESTRUCTURA PROGRAMÁTICA'!I126</f>
        <v>1</v>
      </c>
      <c r="I165" s="477">
        <f>G165</f>
        <v>1</v>
      </c>
      <c r="J165" s="678">
        <f t="shared" si="92"/>
        <v>1</v>
      </c>
      <c r="K165" s="477">
        <v>0.6</v>
      </c>
      <c r="L165" s="426">
        <f>IF(C165=0,G165,(G165*K165))</f>
        <v>0.6</v>
      </c>
      <c r="M165" s="429">
        <f>IF(L165="N.A","N.A",L165*$K$163*$K$164)</f>
        <v>1.2E-2</v>
      </c>
      <c r="N165" s="425">
        <f>(IF(M165="N.A",0,M165))+N161</f>
        <v>0.50457166666666675</v>
      </c>
      <c r="O165" s="1046">
        <v>1460000000</v>
      </c>
      <c r="P165" s="1019">
        <v>1293932824</v>
      </c>
      <c r="Q165" s="1035">
        <f>P165/O165</f>
        <v>0.88625535890410956</v>
      </c>
      <c r="R165" s="1005">
        <f>P165</f>
        <v>1293932824</v>
      </c>
      <c r="S165" s="1008">
        <f>R165/P165</f>
        <v>1</v>
      </c>
      <c r="T165" s="1005">
        <f>P165-R165</f>
        <v>0</v>
      </c>
      <c r="U165" s="1019">
        <f>O165</f>
        <v>1460000000</v>
      </c>
      <c r="V165" s="1019">
        <f>P165</f>
        <v>1293932824</v>
      </c>
      <c r="W165" s="1028">
        <f>Q165</f>
        <v>0.88625535890410956</v>
      </c>
      <c r="X165" s="1019"/>
      <c r="Y165" s="1086" t="s">
        <v>1101</v>
      </c>
      <c r="Z165" s="1086" t="s">
        <v>1130</v>
      </c>
      <c r="AA165" s="1086" t="s">
        <v>1109</v>
      </c>
    </row>
    <row r="166" spans="1:29" s="456" customFormat="1" ht="147" customHeight="1" x14ac:dyDescent="0.25">
      <c r="A166" s="462" t="str">
        <f>'TABLA 7 ESTRUCTURA PROGRAMÁTICA'!D127</f>
        <v>5.5.2  Implementación de acciones de los planes de manejo de la fauna amenazada.</v>
      </c>
      <c r="B166" s="735" t="str">
        <f>'TABLA 7 ESTRUCTURA PROGRAMÁTICA'!K127</f>
        <v>Acciones de los PM implementadas</v>
      </c>
      <c r="C166" s="709">
        <v>2</v>
      </c>
      <c r="D166" s="900">
        <v>2</v>
      </c>
      <c r="E166" s="678">
        <f t="shared" si="105"/>
        <v>1</v>
      </c>
      <c r="F166" s="895" t="s">
        <v>1214</v>
      </c>
      <c r="G166" s="815">
        <f>E166</f>
        <v>1</v>
      </c>
      <c r="H166" s="590">
        <f>'TABLA 7 ESTRUCTURA PROGRAMÁTICA'!I127</f>
        <v>7</v>
      </c>
      <c r="I166" s="477">
        <f>G166</f>
        <v>1</v>
      </c>
      <c r="J166" s="678">
        <f t="shared" si="92"/>
        <v>1</v>
      </c>
      <c r="K166" s="477">
        <v>0.2</v>
      </c>
      <c r="L166" s="426">
        <f>IF(C166=0,G166,(G166*K166))</f>
        <v>0.2</v>
      </c>
      <c r="M166" s="429">
        <f t="shared" ref="M166:M167" si="106">IF(L166="N.A","N.A",L166*$K$163*$K$164)</f>
        <v>4.000000000000001E-3</v>
      </c>
      <c r="N166" s="425">
        <f>(IF(M166="N.A",0,M166))+N165</f>
        <v>0.50857166666666676</v>
      </c>
      <c r="O166" s="1047"/>
      <c r="P166" s="1020"/>
      <c r="Q166" s="1036"/>
      <c r="R166" s="1006"/>
      <c r="S166" s="1009"/>
      <c r="T166" s="1006"/>
      <c r="U166" s="1020"/>
      <c r="V166" s="1020"/>
      <c r="W166" s="1023"/>
      <c r="X166" s="1020"/>
      <c r="Y166" s="1087"/>
      <c r="Z166" s="1087"/>
      <c r="AA166" s="1087"/>
    </row>
    <row r="167" spans="1:29" s="456" customFormat="1" ht="180" x14ac:dyDescent="0.25">
      <c r="A167" s="462" t="str">
        <f>'TABLA 7 ESTRUCTURA PROGRAMÁTICA'!D128</f>
        <v xml:space="preserve">5.5.3 Revisión, evaluación,  ajuste e implementación de acciones de PM  de especies invasoras (en armonía con objetivos del COTSA).  </v>
      </c>
      <c r="B167" s="735" t="str">
        <f>'TABLA 7 ESTRUCTURA PROGRAMÁTICA'!K128</f>
        <v>Acciones de los PM implementadas</v>
      </c>
      <c r="C167" s="709">
        <v>1</v>
      </c>
      <c r="D167" s="900">
        <v>1</v>
      </c>
      <c r="E167" s="678">
        <f t="shared" si="105"/>
        <v>1</v>
      </c>
      <c r="F167" s="910" t="s">
        <v>1215</v>
      </c>
      <c r="G167" s="815">
        <f>E167</f>
        <v>1</v>
      </c>
      <c r="H167" s="590">
        <f>'TABLA 7 ESTRUCTURA PROGRAMÁTICA'!I128</f>
        <v>3</v>
      </c>
      <c r="I167" s="477">
        <f t="shared" ref="I167" si="107">E167</f>
        <v>1</v>
      </c>
      <c r="J167" s="678">
        <f t="shared" si="92"/>
        <v>1</v>
      </c>
      <c r="K167" s="477">
        <v>0.2</v>
      </c>
      <c r="L167" s="426">
        <f t="shared" ref="L167" si="108">IF(C167=0,E167,(E167*K167))</f>
        <v>0.2</v>
      </c>
      <c r="M167" s="429">
        <f t="shared" si="106"/>
        <v>4.000000000000001E-3</v>
      </c>
      <c r="N167" s="425">
        <f>(IF(M167="N.A",0,M167))+N166</f>
        <v>0.51257166666666676</v>
      </c>
      <c r="O167" s="1048"/>
      <c r="P167" s="1021"/>
      <c r="Q167" s="1037"/>
      <c r="R167" s="1007"/>
      <c r="S167" s="1010"/>
      <c r="T167" s="1007"/>
      <c r="U167" s="1021"/>
      <c r="V167" s="1021"/>
      <c r="W167" s="1024"/>
      <c r="X167" s="1021"/>
      <c r="Y167" s="1088"/>
      <c r="Z167" s="1088"/>
      <c r="AA167" s="1088"/>
    </row>
    <row r="168" spans="1:29" s="456" customFormat="1" x14ac:dyDescent="0.25">
      <c r="A168" s="1029" t="s">
        <v>638</v>
      </c>
      <c r="B168" s="1030"/>
      <c r="C168" s="1030"/>
      <c r="D168" s="1030"/>
      <c r="E168" s="1030"/>
      <c r="F168" s="1031"/>
      <c r="G168" s="407"/>
      <c r="H168" s="416"/>
      <c r="I168" s="418"/>
      <c r="J168" s="678">
        <f t="shared" si="92"/>
        <v>0</v>
      </c>
      <c r="K168" s="753"/>
      <c r="L168" s="428">
        <f>SUM(L165:L167)</f>
        <v>1</v>
      </c>
      <c r="M168" s="429"/>
      <c r="N168" s="425"/>
      <c r="O168" s="790"/>
      <c r="P168" s="500"/>
      <c r="Q168" s="501"/>
      <c r="R168" s="501"/>
      <c r="S168" s="501"/>
      <c r="T168" s="501"/>
      <c r="U168" s="502"/>
      <c r="V168" s="481"/>
      <c r="W168" s="419"/>
      <c r="X168" s="503"/>
      <c r="Y168" s="804"/>
      <c r="Z168" s="421"/>
      <c r="AA168" s="421"/>
    </row>
    <row r="169" spans="1:29" s="423" customFormat="1" ht="60" x14ac:dyDescent="0.25">
      <c r="A169" s="457" t="str">
        <f>'TABLA 7 ESTRUCTURA PROGRAMÁTICA'!B130</f>
        <v>6. ECOEDUCACIÓN: ENDÓGENA Y TRANSVERSAL</v>
      </c>
      <c r="B169" s="747"/>
      <c r="C169" s="468"/>
      <c r="D169" s="469"/>
      <c r="E169" s="432"/>
      <c r="F169" s="435"/>
      <c r="G169" s="409"/>
      <c r="H169" s="440"/>
      <c r="I169" s="440"/>
      <c r="J169" s="440"/>
      <c r="K169" s="443">
        <v>0.1</v>
      </c>
      <c r="L169" s="444"/>
      <c r="M169" s="432"/>
      <c r="N169" s="483"/>
      <c r="O169" s="777"/>
      <c r="P169" s="483"/>
      <c r="Q169" s="483"/>
      <c r="R169" s="483"/>
      <c r="S169" s="483"/>
      <c r="T169" s="483"/>
      <c r="U169" s="484"/>
      <c r="V169" s="484"/>
      <c r="W169" s="443"/>
      <c r="X169" s="485"/>
      <c r="Y169" s="485"/>
      <c r="Z169" s="485"/>
      <c r="AA169" s="485"/>
      <c r="AB169" s="456"/>
      <c r="AC169" s="456"/>
    </row>
    <row r="170" spans="1:29" s="458" customFormat="1" ht="150" x14ac:dyDescent="0.25">
      <c r="A170" s="461" t="str">
        <f>'TABLA 7 ESTRUCTURA PROGRAMÁTICA'!C130</f>
        <v xml:space="preserve">6.1 Fortalecimento de la participación ciudadana en la Gestión ambiental,  con enfoque endógeno y/o cultural,   intergeneracional, y consensual para promover el desarrollo ECOsocial en el dpto del Cesar.  </v>
      </c>
      <c r="B170" s="410"/>
      <c r="C170" s="470"/>
      <c r="D170" s="414"/>
      <c r="E170" s="814">
        <f>E171*$K$171+E172*$K$172+E173*$K$173+E174*$K$174+E175*$K$175</f>
        <v>0.8857142857142859</v>
      </c>
      <c r="F170" s="359"/>
      <c r="G170" s="428">
        <f>G171*$K$171+G173*$K$173+G174*$K$174+G175*$K$175</f>
        <v>0.68571428571428572</v>
      </c>
      <c r="H170" s="357"/>
      <c r="I170" s="357"/>
      <c r="J170" s="428">
        <f>J171*$K$171+J173*$K$173+J174*$K$174+J175*$K$175</f>
        <v>0.68571428571428572</v>
      </c>
      <c r="K170" s="415">
        <v>0.3</v>
      </c>
      <c r="L170" s="427"/>
      <c r="M170" s="428"/>
      <c r="N170" s="486"/>
      <c r="O170" s="358"/>
      <c r="P170" s="486"/>
      <c r="Q170" s="486"/>
      <c r="R170" s="486"/>
      <c r="S170" s="486"/>
      <c r="T170" s="486"/>
      <c r="U170" s="487"/>
      <c r="V170" s="487"/>
      <c r="W170" s="415"/>
      <c r="X170" s="488"/>
      <c r="Y170" s="806"/>
      <c r="Z170" s="802"/>
      <c r="AA170" s="802"/>
      <c r="AB170" s="456"/>
      <c r="AC170" s="456"/>
    </row>
    <row r="171" spans="1:29" s="456" customFormat="1" ht="150" x14ac:dyDescent="0.25">
      <c r="A171" s="462" t="str">
        <f>'TABLA 7 ESTRUCTURA PROGRAMÁTICA'!D130</f>
        <v xml:space="preserve">6.1.1 Gestión e Implementación de  medidas para el fortalecimiento de  la participación ciudadana en la gestión ambiental </v>
      </c>
      <c r="B171" s="831" t="str">
        <f>'TABLA 7 ESTRUCTURA PROGRAMÁTICA'!K130</f>
        <v>Número de procesos participativos implementados (las 4 act, siguientes/año)</v>
      </c>
      <c r="C171" s="709">
        <v>4</v>
      </c>
      <c r="D171" s="900">
        <v>8</v>
      </c>
      <c r="E171" s="678">
        <v>1</v>
      </c>
      <c r="F171" s="679" t="s">
        <v>1269</v>
      </c>
      <c r="G171" s="815">
        <f>E171</f>
        <v>1</v>
      </c>
      <c r="H171" s="441">
        <f>'TABLA 7 ESTRUCTURA PROGRAMÁTICA'!I130</f>
        <v>14</v>
      </c>
      <c r="I171" s="477">
        <f>E171</f>
        <v>1</v>
      </c>
      <c r="J171" s="678">
        <f t="shared" si="92"/>
        <v>1</v>
      </c>
      <c r="K171" s="477">
        <v>0.2</v>
      </c>
      <c r="L171" s="426">
        <f>IF(C171=0,E171,(E171*K171))</f>
        <v>0.2</v>
      </c>
      <c r="M171" s="429">
        <f>IF(L171="N.A","N.A",L171*$K$169*$K$170)</f>
        <v>6.000000000000001E-3</v>
      </c>
      <c r="N171" s="425">
        <f>(IF(M171="N.A",0,M171))+N167</f>
        <v>0.51857166666666676</v>
      </c>
      <c r="O171" s="1046">
        <v>150000000</v>
      </c>
      <c r="P171" s="1019">
        <v>81212000</v>
      </c>
      <c r="Q171" s="1035">
        <f>P171/O171</f>
        <v>0.5414133333333333</v>
      </c>
      <c r="R171" s="1005">
        <f>P171</f>
        <v>81212000</v>
      </c>
      <c r="S171" s="1008">
        <f>R171/P171</f>
        <v>1</v>
      </c>
      <c r="T171" s="1005">
        <f>P171-R171</f>
        <v>0</v>
      </c>
      <c r="U171" s="1019">
        <f>O171</f>
        <v>150000000</v>
      </c>
      <c r="V171" s="1019">
        <f>P171</f>
        <v>81212000</v>
      </c>
      <c r="W171" s="1028">
        <f>Q171</f>
        <v>0.5414133333333333</v>
      </c>
      <c r="X171" s="1019"/>
      <c r="Y171" s="1086" t="s">
        <v>1107</v>
      </c>
      <c r="Z171" s="1086" t="s">
        <v>1132</v>
      </c>
      <c r="AA171" s="1086" t="s">
        <v>1114</v>
      </c>
    </row>
    <row r="172" spans="1:29" s="456" customFormat="1" ht="150" x14ac:dyDescent="0.25">
      <c r="A172" s="462" t="str">
        <f>'TABLA 7 ESTRUCTURA PROGRAMÁTICA'!D131</f>
        <v xml:space="preserve">6.1.2 Implementación de acciones para incluir el enfoque étnico, de género e intergeneracional en los procesos de educación  ambiental. Asociado con el proyecto 6.2   </v>
      </c>
      <c r="B172" s="831" t="str">
        <f>'TABLA 7 ESTRUCTURA PROGRAMÁTICA'!K131</f>
        <v xml:space="preserve">Número de procesos de educación ambiental con enfoque diferencial realizados     </v>
      </c>
      <c r="C172" s="709">
        <v>1</v>
      </c>
      <c r="D172" s="900">
        <v>2</v>
      </c>
      <c r="E172" s="678">
        <v>1</v>
      </c>
      <c r="F172" s="895" t="s">
        <v>1270</v>
      </c>
      <c r="G172" s="815">
        <f t="shared" ref="G172:G175" si="109">E172</f>
        <v>1</v>
      </c>
      <c r="H172" s="590">
        <f>'TABLA 7 ESTRUCTURA PROGRAMÁTICA'!I131</f>
        <v>3</v>
      </c>
      <c r="I172" s="477">
        <f t="shared" ref="I172:I175" si="110">E172</f>
        <v>1</v>
      </c>
      <c r="J172" s="678">
        <f t="shared" si="92"/>
        <v>1</v>
      </c>
      <c r="K172" s="477">
        <v>0.2</v>
      </c>
      <c r="L172" s="426">
        <f>IF(C172=0,E172,(E172*K172))</f>
        <v>0.2</v>
      </c>
      <c r="M172" s="429">
        <f t="shared" ref="M172:M174" si="111">IF(L172="N.A","N.A",L172*$K$169*$K$170)</f>
        <v>6.000000000000001E-3</v>
      </c>
      <c r="N172" s="425">
        <f>(IF(M172="N.A",0,M172))+N171</f>
        <v>0.52457166666666677</v>
      </c>
      <c r="O172" s="1047"/>
      <c r="P172" s="1020"/>
      <c r="Q172" s="1036"/>
      <c r="R172" s="1006"/>
      <c r="S172" s="1009"/>
      <c r="T172" s="1006"/>
      <c r="U172" s="1020"/>
      <c r="V172" s="1020"/>
      <c r="W172" s="1023"/>
      <c r="X172" s="1020"/>
      <c r="Y172" s="1087"/>
      <c r="Z172" s="1087"/>
      <c r="AA172" s="1087"/>
    </row>
    <row r="173" spans="1:29" s="456" customFormat="1" ht="210" x14ac:dyDescent="0.25">
      <c r="A173" s="462" t="str">
        <f>'TABLA 7 ESTRUCTURA PROGRAMÁTICA'!D132</f>
        <v xml:space="preserve">6.1.3 Creación de  escenarios de diálogo entre los ciudadanos  las entidades para la prevención de conflictos socioambientales, en armonía con la actividad 6.1.1 y el proyecto 6.3  </v>
      </c>
      <c r="B173" s="831" t="str">
        <f>'TABLA 7 ESTRUCTURA PROGRAMÁTICA'!K132</f>
        <v xml:space="preserve">Número de acciones realizadas en el marco de la conmemoración del Bicentenario "200 años de biodiversidad"     </v>
      </c>
      <c r="C173" s="709">
        <v>3</v>
      </c>
      <c r="D173" s="677">
        <v>8</v>
      </c>
      <c r="E173" s="678">
        <v>1</v>
      </c>
      <c r="F173" s="895" t="s">
        <v>1185</v>
      </c>
      <c r="G173" s="815">
        <f t="shared" si="109"/>
        <v>1</v>
      </c>
      <c r="H173" s="590">
        <f>'TABLA 7 ESTRUCTURA PROGRAMÁTICA'!I132</f>
        <v>8</v>
      </c>
      <c r="I173" s="477">
        <f t="shared" si="110"/>
        <v>1</v>
      </c>
      <c r="J173" s="678">
        <f t="shared" si="92"/>
        <v>1</v>
      </c>
      <c r="K173" s="477">
        <v>0.2</v>
      </c>
      <c r="L173" s="426">
        <f>IF(C173=0,E173,(E173*K173))</f>
        <v>0.2</v>
      </c>
      <c r="M173" s="429">
        <f t="shared" si="111"/>
        <v>6.000000000000001E-3</v>
      </c>
      <c r="N173" s="425">
        <f t="shared" ref="N173:N175" si="112">(IF(M173="N.A",0,M173))+N172</f>
        <v>0.53057166666666677</v>
      </c>
      <c r="O173" s="1047"/>
      <c r="P173" s="1020"/>
      <c r="Q173" s="1036"/>
      <c r="R173" s="1006"/>
      <c r="S173" s="1009"/>
      <c r="T173" s="1006"/>
      <c r="U173" s="1020"/>
      <c r="V173" s="1020"/>
      <c r="W173" s="1023"/>
      <c r="X173" s="1020"/>
      <c r="Y173" s="1087"/>
      <c r="Z173" s="1087"/>
      <c r="AA173" s="1087"/>
    </row>
    <row r="174" spans="1:29" s="456" customFormat="1" ht="180" x14ac:dyDescent="0.25">
      <c r="A174" s="462" t="str">
        <f>'TABLA 7 ESTRUCTURA PROGRAMÁTICA'!D133</f>
        <v xml:space="preserve">6.1.4 Diseño  e implementación de estrategias para el rescate y divulgación de los conocimientos tradicionales asociados al uso y manejo de la biodiversidad en el marco de la conmemoración del  Bicentenario "200 Años de Biodiversidad", en armonía con el MADS </v>
      </c>
      <c r="B174" s="831" t="str">
        <f>'TABLA 7 ESTRUCTURA PROGRAMÁTICA'!K133</f>
        <v>Avance de Estrategia Bicentenario ejecutada</v>
      </c>
      <c r="C174" s="709">
        <v>70</v>
      </c>
      <c r="D174" s="677">
        <v>30</v>
      </c>
      <c r="E174" s="678">
        <f t="shared" ref="E174:E175" si="113">IF(C174=0,"N.A",(D174/C174)*1)</f>
        <v>0.42857142857142855</v>
      </c>
      <c r="F174" s="679" t="s">
        <v>1271</v>
      </c>
      <c r="G174" s="815">
        <f t="shared" si="109"/>
        <v>0.42857142857142855</v>
      </c>
      <c r="H174" s="590">
        <f>'TABLA 7 ESTRUCTURA PROGRAMÁTICA'!I133</f>
        <v>100</v>
      </c>
      <c r="I174" s="477">
        <f t="shared" si="110"/>
        <v>0.42857142857142855</v>
      </c>
      <c r="J174" s="678">
        <f t="shared" si="92"/>
        <v>0.42857142857142855</v>
      </c>
      <c r="K174" s="477">
        <v>0.2</v>
      </c>
      <c r="L174" s="426">
        <f>IF(C174=0,E174,(E174*K174))</f>
        <v>8.5714285714285715E-2</v>
      </c>
      <c r="M174" s="429">
        <f t="shared" si="111"/>
        <v>2.5714285714285713E-3</v>
      </c>
      <c r="N174" s="425">
        <f t="shared" si="112"/>
        <v>0.53314309523809533</v>
      </c>
      <c r="O174" s="1047"/>
      <c r="P174" s="1020"/>
      <c r="Q174" s="1036"/>
      <c r="R174" s="1006"/>
      <c r="S174" s="1009"/>
      <c r="T174" s="1006"/>
      <c r="U174" s="1020"/>
      <c r="V174" s="1020"/>
      <c r="W174" s="1023"/>
      <c r="X174" s="1020"/>
      <c r="Y174" s="1087"/>
      <c r="Z174" s="1087"/>
      <c r="AA174" s="1087"/>
    </row>
    <row r="175" spans="1:29" s="456" customFormat="1" ht="90" x14ac:dyDescent="0.25">
      <c r="A175" s="462" t="str">
        <f>'TABLA 7 ESTRUCTURA PROGRAMÁTICA'!D134</f>
        <v>6.1.5 Fortalecimiento y apoyo a la participación de los jóvenes de ambiente en el marco de la Política Nacional de Educación Ambiental</v>
      </c>
      <c r="B175" s="831" t="str">
        <f>'TABLA 7 ESTRUCTURA PROGRAMÁTICA'!K134</f>
        <v>Apoyo operativo de la red de jóvenes de ambiente del Cesar</v>
      </c>
      <c r="C175" s="709">
        <v>1</v>
      </c>
      <c r="D175" s="677">
        <v>1</v>
      </c>
      <c r="E175" s="678">
        <f t="shared" si="113"/>
        <v>1</v>
      </c>
      <c r="F175" s="679" t="s">
        <v>1272</v>
      </c>
      <c r="G175" s="815">
        <f t="shared" si="109"/>
        <v>1</v>
      </c>
      <c r="H175" s="590">
        <f>'TABLA 7 ESTRUCTURA PROGRAMÁTICA'!I134</f>
        <v>4</v>
      </c>
      <c r="I175" s="477">
        <f t="shared" si="110"/>
        <v>1</v>
      </c>
      <c r="J175" s="678">
        <f t="shared" si="92"/>
        <v>1</v>
      </c>
      <c r="K175" s="477">
        <v>0.2</v>
      </c>
      <c r="L175" s="426">
        <f>IF(C175=0,E175,(E175*K175))</f>
        <v>0.2</v>
      </c>
      <c r="M175" s="429">
        <f>IF(L175="N.A","N.A",L175*$K$169*$K$170)</f>
        <v>6.000000000000001E-3</v>
      </c>
      <c r="N175" s="425">
        <f t="shared" si="112"/>
        <v>0.53914309523809534</v>
      </c>
      <c r="O175" s="1048"/>
      <c r="P175" s="1021"/>
      <c r="Q175" s="1037"/>
      <c r="R175" s="1007"/>
      <c r="S175" s="1010"/>
      <c r="T175" s="1007"/>
      <c r="U175" s="1021"/>
      <c r="V175" s="1021"/>
      <c r="W175" s="1024"/>
      <c r="X175" s="1021"/>
      <c r="Y175" s="1088"/>
      <c r="Z175" s="1088"/>
      <c r="AA175" s="1088"/>
    </row>
    <row r="176" spans="1:29" s="456" customFormat="1" x14ac:dyDescent="0.25">
      <c r="A176" s="1029" t="s">
        <v>638</v>
      </c>
      <c r="B176" s="1030"/>
      <c r="C176" s="1030"/>
      <c r="D176" s="1030"/>
      <c r="E176" s="1030"/>
      <c r="F176" s="1031"/>
      <c r="G176" s="407"/>
      <c r="H176" s="416"/>
      <c r="I176" s="418"/>
      <c r="J176" s="678">
        <f t="shared" si="92"/>
        <v>0</v>
      </c>
      <c r="K176" s="753"/>
      <c r="L176" s="428">
        <f>SUM(L170:L175)</f>
        <v>0.8857142857142859</v>
      </c>
      <c r="M176" s="429"/>
      <c r="N176" s="425"/>
      <c r="O176" s="790"/>
      <c r="P176" s="500"/>
      <c r="Q176" s="501"/>
      <c r="R176" s="501"/>
      <c r="S176" s="501"/>
      <c r="T176" s="501"/>
      <c r="U176" s="502"/>
      <c r="V176" s="481"/>
      <c r="W176" s="419"/>
      <c r="X176" s="503"/>
      <c r="Y176" s="804"/>
      <c r="Z176" s="421"/>
      <c r="AA176" s="421"/>
    </row>
    <row r="177" spans="1:29" s="423" customFormat="1" ht="60" x14ac:dyDescent="0.25">
      <c r="A177" s="457" t="str">
        <f>A169</f>
        <v>6. ECOEDUCACIÓN: ENDÓGENA Y TRANSVERSAL</v>
      </c>
      <c r="B177" s="747"/>
      <c r="C177" s="468"/>
      <c r="D177" s="469"/>
      <c r="E177" s="432"/>
      <c r="F177" s="435"/>
      <c r="G177" s="409"/>
      <c r="H177" s="440"/>
      <c r="I177" s="440"/>
      <c r="J177" s="440"/>
      <c r="K177" s="443">
        <v>0.1</v>
      </c>
      <c r="L177" s="444"/>
      <c r="M177" s="432"/>
      <c r="N177" s="483"/>
      <c r="O177" s="777"/>
      <c r="P177" s="483"/>
      <c r="Q177" s="483"/>
      <c r="R177" s="483"/>
      <c r="S177" s="483"/>
      <c r="T177" s="483"/>
      <c r="U177" s="484"/>
      <c r="V177" s="484"/>
      <c r="W177" s="443"/>
      <c r="X177" s="485"/>
      <c r="Y177" s="803"/>
      <c r="Z177" s="421"/>
      <c r="AA177" s="421"/>
      <c r="AB177" s="456"/>
      <c r="AC177" s="456"/>
    </row>
    <row r="178" spans="1:29" s="458" customFormat="1" ht="210" x14ac:dyDescent="0.25">
      <c r="A178" s="461" t="str">
        <f>'TABLA 7 ESTRUCTURA PROGRAMÁTICA'!C136</f>
        <v>6.2 Fortalecimiento y optimización del programa transversal de Educación Ambiental de la Corporación, armonizado a la Política Nacional de Educación Ambiental de Colombia, en el contexto de la propuesta DEPARTAMENTO DEL CESAR - CORPOCESAR– 2020: "Por la sustentabilidad de la vida".</v>
      </c>
      <c r="B178" s="410"/>
      <c r="C178" s="470"/>
      <c r="D178" s="414"/>
      <c r="E178" s="814">
        <f>E179*$K$179+E180*$K$180+E181*$K$181+E182*$K$182+E183*$K$183+E184*$K$184</f>
        <v>0.7283333333333335</v>
      </c>
      <c r="F178" s="359"/>
      <c r="G178" s="428">
        <f>G179*$K$179+G180*$K$180+G181*$K$181+G182*$K$182+G183*$K$183+G184*$K$184</f>
        <v>0.7283333333333335</v>
      </c>
      <c r="H178" s="357"/>
      <c r="I178" s="357"/>
      <c r="J178" s="428">
        <f>J179*$K$179+J180*$K$180+J181*$K$181+J182*$K$182+J183*$K$183+J184*$K$184</f>
        <v>0.7283333333333335</v>
      </c>
      <c r="K178" s="415">
        <v>0.6</v>
      </c>
      <c r="L178" s="427"/>
      <c r="M178" s="428"/>
      <c r="N178" s="486"/>
      <c r="O178" s="358"/>
      <c r="P178" s="486"/>
      <c r="Q178" s="486"/>
      <c r="R178" s="486"/>
      <c r="S178" s="486"/>
      <c r="T178" s="486"/>
      <c r="U178" s="487"/>
      <c r="V178" s="487"/>
      <c r="W178" s="415"/>
      <c r="X178" s="488"/>
      <c r="Y178" s="803"/>
      <c r="Z178" s="497"/>
      <c r="AA178" s="421"/>
      <c r="AB178" s="456"/>
      <c r="AC178" s="456"/>
    </row>
    <row r="179" spans="1:29" s="456" customFormat="1" ht="82.5" customHeight="1" x14ac:dyDescent="0.25">
      <c r="A179" s="1110" t="str">
        <f>'TABLA 7 ESTRUCTURA PROGRAMÁTICA'!D136</f>
        <v>6.2.1 Resignificación de los  PRAES y CIDEAS (Promoción de la incorporación de la dimensión ambiental en la educación formal (contenidos curriculares en PRAES) y apoyo a la implementación de PRAUS, con enfoque en cambio climático.</v>
      </c>
      <c r="B179" s="735" t="str">
        <f>'TABLA 7 ESTRUCTURA PROGRAMÁTICA'!K136</f>
        <v>PRAUS apoyados</v>
      </c>
      <c r="C179" s="709">
        <v>2</v>
      </c>
      <c r="D179" s="677">
        <v>2</v>
      </c>
      <c r="E179" s="429">
        <f t="shared" ref="E179:E184" si="114">IF(C179=0,"N.A",(D179/C179)*1)</f>
        <v>1</v>
      </c>
      <c r="F179" s="679" t="s">
        <v>1186</v>
      </c>
      <c r="G179" s="817">
        <f>E179</f>
        <v>1</v>
      </c>
      <c r="H179" s="441">
        <f>'TABLA 7 ESTRUCTURA PROGRAMÁTICA'!I136</f>
        <v>5</v>
      </c>
      <c r="I179" s="477">
        <f>E179</f>
        <v>1</v>
      </c>
      <c r="J179" s="678">
        <f t="shared" si="92"/>
        <v>1</v>
      </c>
      <c r="K179" s="477">
        <v>0.1</v>
      </c>
      <c r="L179" s="426">
        <f>IF(C179=0,E179,(E179*K179))</f>
        <v>0.1</v>
      </c>
      <c r="M179" s="429">
        <f>IF(L179="N.A","N.A",L179*$K$178*$K$179)</f>
        <v>6.0000000000000001E-3</v>
      </c>
      <c r="N179" s="425">
        <f>(IF(M179="N.A",0,M179))+N175</f>
        <v>0.54514309523809534</v>
      </c>
      <c r="O179" s="1046">
        <v>250000000</v>
      </c>
      <c r="P179" s="1019">
        <v>58818000</v>
      </c>
      <c r="Q179" s="1035">
        <f>P179/O179</f>
        <v>0.23527200000000001</v>
      </c>
      <c r="R179" s="1011">
        <f>P179</f>
        <v>58818000</v>
      </c>
      <c r="S179" s="1014">
        <f>R179/P179</f>
        <v>1</v>
      </c>
      <c r="T179" s="1011">
        <f>P179-R179</f>
        <v>0</v>
      </c>
      <c r="U179" s="1019">
        <f>O179</f>
        <v>250000000</v>
      </c>
      <c r="V179" s="1019">
        <f>P179</f>
        <v>58818000</v>
      </c>
      <c r="W179" s="1032">
        <f>Q179</f>
        <v>0.23527200000000001</v>
      </c>
      <c r="X179" s="1019"/>
      <c r="Y179" s="1086" t="s">
        <v>1107</v>
      </c>
      <c r="Z179" s="1086" t="str">
        <f>Z171</f>
        <v>27. Ejecución de Acciones en Educación Ambiental</v>
      </c>
      <c r="AA179" s="1086" t="s">
        <v>1114</v>
      </c>
    </row>
    <row r="180" spans="1:29" s="456" customFormat="1" ht="118.5" customHeight="1" x14ac:dyDescent="0.25">
      <c r="A180" s="1111"/>
      <c r="B180" s="735" t="str">
        <f>'TABLA 7 ESTRUCTURA PROGRAMÁTICA'!K137</f>
        <v xml:space="preserve">Contenidos curriculares de PRAES fortalecidos e incorporados (avance plan) </v>
      </c>
      <c r="C180" s="709">
        <v>50</v>
      </c>
      <c r="D180" s="677">
        <v>30</v>
      </c>
      <c r="E180" s="429">
        <f t="shared" si="114"/>
        <v>0.6</v>
      </c>
      <c r="F180" s="679" t="s">
        <v>1187</v>
      </c>
      <c r="G180" s="817">
        <f t="shared" ref="G180:G184" si="115">E180</f>
        <v>0.6</v>
      </c>
      <c r="H180" s="590">
        <f>'TABLA 7 ESTRUCTURA PROGRAMÁTICA'!I137</f>
        <v>100</v>
      </c>
      <c r="I180" s="477">
        <f t="shared" ref="I180:I184" si="116">E180</f>
        <v>0.6</v>
      </c>
      <c r="J180" s="678">
        <f t="shared" si="92"/>
        <v>0.6</v>
      </c>
      <c r="K180" s="477">
        <v>0.2</v>
      </c>
      <c r="L180" s="426">
        <f>IF(C180=0,E180,(E180*K180))</f>
        <v>0.12</v>
      </c>
      <c r="M180" s="429">
        <f t="shared" ref="M180:M184" si="117">IF(L180="N.A","N.A",L180*$K$178*$K$179)</f>
        <v>7.1999999999999998E-3</v>
      </c>
      <c r="N180" s="425">
        <f>(IF(M180="N.A",0,M180))+N179</f>
        <v>0.55234309523809533</v>
      </c>
      <c r="O180" s="1047"/>
      <c r="P180" s="1020"/>
      <c r="Q180" s="1036"/>
      <c r="R180" s="1012"/>
      <c r="S180" s="1012"/>
      <c r="T180" s="1012"/>
      <c r="U180" s="1020"/>
      <c r="V180" s="1020"/>
      <c r="W180" s="1033"/>
      <c r="X180" s="1020"/>
      <c r="Y180" s="1087"/>
      <c r="Z180" s="1087"/>
      <c r="AA180" s="1087"/>
    </row>
    <row r="181" spans="1:29" s="456" customFormat="1" ht="120" x14ac:dyDescent="0.25">
      <c r="A181" s="1111"/>
      <c r="B181" s="735" t="str">
        <f>'TABLA 7 ESTRUCTURA PROGRAMÁTICA'!K138</f>
        <v>CIDEA´s asesorados</v>
      </c>
      <c r="C181" s="709">
        <v>5</v>
      </c>
      <c r="D181" s="900">
        <v>25</v>
      </c>
      <c r="E181" s="429">
        <v>1</v>
      </c>
      <c r="F181" s="679" t="s">
        <v>1188</v>
      </c>
      <c r="G181" s="817">
        <f t="shared" si="115"/>
        <v>1</v>
      </c>
      <c r="H181" s="590">
        <f>'TABLA 7 ESTRUCTURA PROGRAMÁTICA'!I138</f>
        <v>20</v>
      </c>
      <c r="I181" s="477">
        <f t="shared" si="116"/>
        <v>1</v>
      </c>
      <c r="J181" s="678">
        <f t="shared" si="92"/>
        <v>1</v>
      </c>
      <c r="K181" s="477">
        <v>0.2</v>
      </c>
      <c r="L181" s="426">
        <f>IF(C181=0,E181,(E181*K181))</f>
        <v>0.2</v>
      </c>
      <c r="M181" s="429">
        <f t="shared" si="117"/>
        <v>1.2E-2</v>
      </c>
      <c r="N181" s="425">
        <f t="shared" ref="N181:N184" si="118">(IF(M181="N.A",0,M181))+N180</f>
        <v>0.56434309523809534</v>
      </c>
      <c r="O181" s="1047"/>
      <c r="P181" s="1020"/>
      <c r="Q181" s="1036"/>
      <c r="R181" s="1012"/>
      <c r="S181" s="1012"/>
      <c r="T181" s="1012"/>
      <c r="U181" s="1020"/>
      <c r="V181" s="1020"/>
      <c r="W181" s="1033"/>
      <c r="X181" s="1020"/>
      <c r="Y181" s="1087"/>
      <c r="Z181" s="1087"/>
      <c r="AA181" s="1087"/>
    </row>
    <row r="182" spans="1:29" s="456" customFormat="1" ht="114" customHeight="1" x14ac:dyDescent="0.25">
      <c r="A182" s="1112"/>
      <c r="B182" s="735" t="str">
        <f>'TABLA 7 ESTRUCTURA PROGRAMÁTICA'!K139</f>
        <v>Miembros CIDEA y educadores ambientales formados</v>
      </c>
      <c r="C182" s="709">
        <v>25</v>
      </c>
      <c r="D182" s="900">
        <v>120</v>
      </c>
      <c r="E182" s="429">
        <v>1</v>
      </c>
      <c r="F182" s="679" t="s">
        <v>1189</v>
      </c>
      <c r="G182" s="817">
        <f t="shared" si="115"/>
        <v>1</v>
      </c>
      <c r="H182" s="590">
        <f>'TABLA 7 ESTRUCTURA PROGRAMÁTICA'!I139</f>
        <v>35</v>
      </c>
      <c r="I182" s="477">
        <f t="shared" si="116"/>
        <v>1</v>
      </c>
      <c r="J182" s="678">
        <f t="shared" si="92"/>
        <v>1</v>
      </c>
      <c r="K182" s="477">
        <v>0.2</v>
      </c>
      <c r="L182" s="426">
        <f>IF(C182=0,E182,(E182*K182))</f>
        <v>0.2</v>
      </c>
      <c r="M182" s="429">
        <f t="shared" si="117"/>
        <v>1.2E-2</v>
      </c>
      <c r="N182" s="425">
        <f t="shared" si="118"/>
        <v>0.57634309523809535</v>
      </c>
      <c r="O182" s="1047"/>
      <c r="P182" s="1020"/>
      <c r="Q182" s="1036"/>
      <c r="R182" s="1012"/>
      <c r="S182" s="1012"/>
      <c r="T182" s="1012"/>
      <c r="U182" s="1020"/>
      <c r="V182" s="1020"/>
      <c r="W182" s="1033"/>
      <c r="X182" s="1020"/>
      <c r="Y182" s="1087"/>
      <c r="Z182" s="1087"/>
      <c r="AA182" s="1087"/>
    </row>
    <row r="183" spans="1:29" s="456" customFormat="1" ht="150" x14ac:dyDescent="0.25">
      <c r="A183" s="824" t="str">
        <f>'TABLA 7 ESTRUCTURA PROGRAMÁTICA'!D140</f>
        <v>6.2.2 Promoción del desarrollo de la dimensión ambiental en la educación no formal (PROCEDAS, empresas, investigación en tecnologías limpias).</v>
      </c>
      <c r="B183" s="735" t="str">
        <f>'TABLA 7 ESTRUCTURA PROGRAMÁTICA'!K140</f>
        <v>Gremios, asociaciones, investigaciones apoyadas a través de los PROCEDAS</v>
      </c>
      <c r="C183" s="709">
        <v>15</v>
      </c>
      <c r="D183" s="677">
        <v>4</v>
      </c>
      <c r="E183" s="429">
        <f t="shared" si="114"/>
        <v>0.26666666666666666</v>
      </c>
      <c r="F183" s="679" t="s">
        <v>1274</v>
      </c>
      <c r="G183" s="817">
        <f t="shared" si="115"/>
        <v>0.26666666666666666</v>
      </c>
      <c r="H183" s="590">
        <f>'TABLA 7 ESTRUCTURA PROGRAMÁTICA'!I140</f>
        <v>60</v>
      </c>
      <c r="I183" s="477">
        <f t="shared" si="116"/>
        <v>0.26666666666666666</v>
      </c>
      <c r="J183" s="678">
        <f t="shared" si="92"/>
        <v>0.26666666666666666</v>
      </c>
      <c r="K183" s="477">
        <v>0.2</v>
      </c>
      <c r="L183" s="426">
        <f>IF(C183=0,E183,(E183*K183))</f>
        <v>5.3333333333333337E-2</v>
      </c>
      <c r="M183" s="429">
        <f t="shared" si="117"/>
        <v>3.2000000000000002E-3</v>
      </c>
      <c r="N183" s="425">
        <f t="shared" si="118"/>
        <v>0.57954309523809533</v>
      </c>
      <c r="O183" s="1047"/>
      <c r="P183" s="1020"/>
      <c r="Q183" s="1036"/>
      <c r="R183" s="1012"/>
      <c r="S183" s="1012"/>
      <c r="T183" s="1012"/>
      <c r="U183" s="1020"/>
      <c r="V183" s="1020"/>
      <c r="W183" s="1033"/>
      <c r="X183" s="1020"/>
      <c r="Y183" s="1087"/>
      <c r="Z183" s="1087"/>
      <c r="AA183" s="1087"/>
    </row>
    <row r="184" spans="1:29" s="456" customFormat="1" ht="120" x14ac:dyDescent="0.25">
      <c r="A184" s="824" t="str">
        <f>'TABLA 7 ESTRUCTURA PROGRAMÁTICA'!D141</f>
        <v xml:space="preserve">6.2.3 Apoyo al diseño, implementación y promoción de planes y acciones de educación ambiental, con enfoque en cambio climático, en asocio con el proyecto 2.1 </v>
      </c>
      <c r="B184" s="735" t="str">
        <f>'TABLA 7 ESTRUCTURA PROGRAMÁTICA'!K141</f>
        <v>Proyectos requeridos apoyados/año</v>
      </c>
      <c r="C184" s="709">
        <v>100</v>
      </c>
      <c r="D184" s="677">
        <v>55</v>
      </c>
      <c r="E184" s="429">
        <f t="shared" si="114"/>
        <v>0.55000000000000004</v>
      </c>
      <c r="F184" s="679" t="s">
        <v>1273</v>
      </c>
      <c r="G184" s="817">
        <f t="shared" si="115"/>
        <v>0.55000000000000004</v>
      </c>
      <c r="H184" s="590">
        <f>'TABLA 7 ESTRUCTURA PROGRAMÁTICA'!I141</f>
        <v>100</v>
      </c>
      <c r="I184" s="477">
        <f t="shared" si="116"/>
        <v>0.55000000000000004</v>
      </c>
      <c r="J184" s="678">
        <f t="shared" si="92"/>
        <v>0.55000000000000004</v>
      </c>
      <c r="K184" s="477">
        <v>0.1</v>
      </c>
      <c r="L184" s="426">
        <f t="shared" ref="L184" si="119">IF(C184=0,E184,(E184*K184))</f>
        <v>5.5000000000000007E-2</v>
      </c>
      <c r="M184" s="429">
        <f t="shared" si="117"/>
        <v>3.3000000000000004E-3</v>
      </c>
      <c r="N184" s="425">
        <f t="shared" si="118"/>
        <v>0.5828430952380953</v>
      </c>
      <c r="O184" s="1047"/>
      <c r="P184" s="1020"/>
      <c r="Q184" s="1036"/>
      <c r="R184" s="1013"/>
      <c r="S184" s="1013"/>
      <c r="T184" s="1013"/>
      <c r="U184" s="1020"/>
      <c r="V184" s="1020"/>
      <c r="W184" s="1033"/>
      <c r="X184" s="1020"/>
      <c r="Y184" s="1088"/>
      <c r="Z184" s="1088"/>
      <c r="AA184" s="1088"/>
    </row>
    <row r="185" spans="1:29" s="456" customFormat="1" x14ac:dyDescent="0.25">
      <c r="A185" s="1029" t="s">
        <v>638</v>
      </c>
      <c r="B185" s="1030"/>
      <c r="C185" s="1030"/>
      <c r="D185" s="1030"/>
      <c r="E185" s="1030"/>
      <c r="F185" s="1031"/>
      <c r="G185" s="407"/>
      <c r="H185" s="416"/>
      <c r="I185" s="418"/>
      <c r="J185" s="678">
        <f t="shared" si="92"/>
        <v>0</v>
      </c>
      <c r="K185" s="753"/>
      <c r="L185" s="428">
        <f>SUM(L178:L184)</f>
        <v>0.7283333333333335</v>
      </c>
      <c r="M185" s="429"/>
      <c r="N185" s="425"/>
      <c r="O185" s="790"/>
      <c r="P185" s="500"/>
      <c r="Q185" s="501"/>
      <c r="R185" s="501"/>
      <c r="S185" s="501"/>
      <c r="T185" s="501"/>
      <c r="U185" s="502"/>
      <c r="V185" s="481"/>
      <c r="W185" s="419"/>
      <c r="X185" s="503"/>
      <c r="Y185" s="804"/>
      <c r="Z185" s="421"/>
      <c r="AA185" s="421"/>
    </row>
    <row r="186" spans="1:29" s="423" customFormat="1" ht="60" x14ac:dyDescent="0.25">
      <c r="A186" s="457" t="str">
        <f>A177</f>
        <v>6. ECOEDUCACIÓN: ENDÓGENA Y TRANSVERSAL</v>
      </c>
      <c r="B186" s="747"/>
      <c r="C186" s="468"/>
      <c r="D186" s="469"/>
      <c r="E186" s="432"/>
      <c r="F186" s="435"/>
      <c r="G186" s="409"/>
      <c r="H186" s="440"/>
      <c r="I186" s="440"/>
      <c r="J186" s="440"/>
      <c r="K186" s="443">
        <v>0.1</v>
      </c>
      <c r="L186" s="444"/>
      <c r="M186" s="432"/>
      <c r="N186" s="483"/>
      <c r="O186" s="777"/>
      <c r="P186" s="483"/>
      <c r="Q186" s="483"/>
      <c r="R186" s="483"/>
      <c r="S186" s="483"/>
      <c r="T186" s="483"/>
      <c r="U186" s="484"/>
      <c r="V186" s="484"/>
      <c r="W186" s="443"/>
      <c r="X186" s="485"/>
      <c r="Y186" s="803"/>
      <c r="Z186" s="421"/>
      <c r="AA186" s="421"/>
      <c r="AB186" s="456"/>
      <c r="AC186" s="456"/>
    </row>
    <row r="187" spans="1:29" s="458" customFormat="1" ht="150" x14ac:dyDescent="0.25">
      <c r="A187" s="461" t="str">
        <f>'TABLA 7 ESTRUCTURA PROGRAMÁTICA'!C143</f>
        <v>6.3 Planeación, gestión e Implementación de acciones  para el manejo de conflictos socioambientales  asociados a la productividad económica y/o uso de RN en áreas estratégicas del Cesar.</v>
      </c>
      <c r="B187" s="410"/>
      <c r="C187" s="470"/>
      <c r="D187" s="414"/>
      <c r="E187" s="814">
        <f>E188*$K$188+E189*$K$189+E190*$K$190</f>
        <v>0.61</v>
      </c>
      <c r="F187" s="359"/>
      <c r="G187" s="428">
        <f>G190*$K$190</f>
        <v>0.16000000000000003</v>
      </c>
      <c r="H187" s="357"/>
      <c r="I187" s="357"/>
      <c r="J187" s="428">
        <f>J190*$K$190</f>
        <v>0.16000000000000003</v>
      </c>
      <c r="K187" s="415">
        <v>0.1</v>
      </c>
      <c r="L187" s="427"/>
      <c r="M187" s="428"/>
      <c r="N187" s="486"/>
      <c r="O187" s="358"/>
      <c r="P187" s="486"/>
      <c r="Q187" s="486"/>
      <c r="R187" s="486"/>
      <c r="S187" s="486"/>
      <c r="T187" s="486"/>
      <c r="U187" s="487"/>
      <c r="V187" s="487"/>
      <c r="W187" s="415"/>
      <c r="X187" s="488"/>
      <c r="Y187" s="803"/>
      <c r="Z187" s="421"/>
      <c r="AA187" s="421"/>
      <c r="AB187" s="456"/>
      <c r="AC187" s="456"/>
    </row>
    <row r="188" spans="1:29" s="456" customFormat="1" ht="160.5" customHeight="1" x14ac:dyDescent="0.25">
      <c r="A188" s="475" t="str">
        <f>'TABLA 7 ESTRUCTURA PROGRAMÁTICA'!D143</f>
        <v xml:space="preserve">6.3.1 Apoyo a la estructuración, implementación y evaluación de compromisos en negocios verdes con enfoque cultural y/o diferencial  (comunidad étnica, y  afrodescendiente). en armonía con la actividad 5.1.4 </v>
      </c>
      <c r="B188" s="735" t="str">
        <f>'TABLA 7 ESTRUCTURA PROGRAMÁTICA'!K143</f>
        <v>Negocios verdes apoyados con enfoque diferencial.</v>
      </c>
      <c r="C188" s="709">
        <v>2</v>
      </c>
      <c r="D188" s="900">
        <v>2</v>
      </c>
      <c r="E188" s="429">
        <f>IF(C188=0,"N.A",(D188/C188)*1)</f>
        <v>1</v>
      </c>
      <c r="F188" s="903" t="s">
        <v>1261</v>
      </c>
      <c r="G188" s="817">
        <f>E188</f>
        <v>1</v>
      </c>
      <c r="H188" s="441">
        <f>'TABLA 7 ESTRUCTURA PROGRAMÁTICA'!I143</f>
        <v>3</v>
      </c>
      <c r="I188" s="477">
        <f t="shared" ref="I188:I190" si="120">E188</f>
        <v>1</v>
      </c>
      <c r="J188" s="678">
        <f t="shared" si="92"/>
        <v>1</v>
      </c>
      <c r="K188" s="477">
        <v>0.3</v>
      </c>
      <c r="L188" s="426">
        <f>IF(C188=0,E188,(E188*K188))</f>
        <v>0.3</v>
      </c>
      <c r="M188" s="429">
        <f>IF(L188="N.A","N.A",L188*$K$187*$K$188)</f>
        <v>8.9999999999999993E-3</v>
      </c>
      <c r="N188" s="425">
        <f>(IF(M188="N.A",0,M188))+N184</f>
        <v>0.59184309523809531</v>
      </c>
      <c r="O188" s="1046">
        <v>150000000</v>
      </c>
      <c r="P188" s="1019">
        <v>131752000</v>
      </c>
      <c r="Q188" s="1035">
        <f>P188/O188</f>
        <v>0.87834666666666672</v>
      </c>
      <c r="R188" s="1005">
        <f>P188</f>
        <v>131752000</v>
      </c>
      <c r="S188" s="1008">
        <f>R188/P188</f>
        <v>1</v>
      </c>
      <c r="T188" s="1005">
        <f>P188-R188</f>
        <v>0</v>
      </c>
      <c r="U188" s="1019">
        <f>O188</f>
        <v>150000000</v>
      </c>
      <c r="V188" s="1019">
        <f>P188</f>
        <v>131752000</v>
      </c>
      <c r="W188" s="1032">
        <f>Q188</f>
        <v>0.87834666666666672</v>
      </c>
      <c r="X188" s="1019"/>
      <c r="Y188" s="1086" t="s">
        <v>1107</v>
      </c>
      <c r="Z188" s="1086" t="str">
        <f>Z171</f>
        <v>27. Ejecución de Acciones en Educación Ambiental</v>
      </c>
      <c r="AA188" s="1086" t="s">
        <v>1114</v>
      </c>
    </row>
    <row r="189" spans="1:29" s="456" customFormat="1" ht="114" customHeight="1" x14ac:dyDescent="0.25">
      <c r="A189" s="475" t="str">
        <f>'TABLA 7 ESTRUCTURA PROGRAMÁTICA'!D144</f>
        <v xml:space="preserve">6.3.2 Implementación de Cátedra social de cambio climático y riesgo ambiental para la productividad con eco-educación (vía one-line pág. web de Corpocesar) </v>
      </c>
      <c r="B189" s="735" t="str">
        <f>'TABLA 7 ESTRUCTURA PROGRAMÁTICA'!K144</f>
        <v>Cátedra implementada</v>
      </c>
      <c r="C189" s="709">
        <v>1</v>
      </c>
      <c r="D189" s="893">
        <v>0.5</v>
      </c>
      <c r="E189" s="429">
        <f t="shared" ref="E189:E190" si="121">IF(C189=0,"N.A",(D189/C189)*1)</f>
        <v>0.5</v>
      </c>
      <c r="F189" s="422" t="s">
        <v>1216</v>
      </c>
      <c r="G189" s="817">
        <f t="shared" ref="G189:G190" si="122">E189</f>
        <v>0.5</v>
      </c>
      <c r="H189" s="590">
        <f>'TABLA 7 ESTRUCTURA PROGRAMÁTICA'!I144</f>
        <v>1</v>
      </c>
      <c r="I189" s="477">
        <f t="shared" si="120"/>
        <v>0.5</v>
      </c>
      <c r="J189" s="678">
        <f t="shared" si="92"/>
        <v>0.5</v>
      </c>
      <c r="K189" s="477">
        <v>0.3</v>
      </c>
      <c r="L189" s="426">
        <f t="shared" ref="L189:L190" si="123">IF(C189=0,E189,(E189*K189))</f>
        <v>0.15</v>
      </c>
      <c r="M189" s="429">
        <f>IF(L189="N.A","N.A",L189*$K$187*$K$188)</f>
        <v>4.4999999999999997E-3</v>
      </c>
      <c r="N189" s="425">
        <f>(IF(M189="N.A",0,M189))+N188</f>
        <v>0.59634309523809526</v>
      </c>
      <c r="O189" s="1047"/>
      <c r="P189" s="1020"/>
      <c r="Q189" s="1036"/>
      <c r="R189" s="1006"/>
      <c r="S189" s="1009"/>
      <c r="T189" s="1006"/>
      <c r="U189" s="1020"/>
      <c r="V189" s="1020"/>
      <c r="W189" s="1033"/>
      <c r="X189" s="1020"/>
      <c r="Y189" s="1087"/>
      <c r="Z189" s="1087"/>
      <c r="AA189" s="1087"/>
    </row>
    <row r="190" spans="1:29" s="456" customFormat="1" ht="90" x14ac:dyDescent="0.25">
      <c r="A190" s="475" t="str">
        <f>'TABLA 7 ESTRUCTURA PROGRAMÁTICA'!D145</f>
        <v>6.3.3 Implementación de estrategia para disminución de conflictos por uso de la Ciénaga de Zapatosa</v>
      </c>
      <c r="B190" s="735" t="str">
        <f>'TABLA 7 ESTRUCTURA PROGRAMÁTICA'!K145</f>
        <v>Avance de estrategia implementada y evaluada</v>
      </c>
      <c r="C190" s="709">
        <v>50</v>
      </c>
      <c r="D190" s="677">
        <v>20</v>
      </c>
      <c r="E190" s="429">
        <f t="shared" si="121"/>
        <v>0.4</v>
      </c>
      <c r="F190" s="422" t="s">
        <v>1190</v>
      </c>
      <c r="G190" s="817">
        <f t="shared" si="122"/>
        <v>0.4</v>
      </c>
      <c r="H190" s="590">
        <f>'TABLA 7 ESTRUCTURA PROGRAMÁTICA'!I145</f>
        <v>100</v>
      </c>
      <c r="I190" s="477">
        <f t="shared" si="120"/>
        <v>0.4</v>
      </c>
      <c r="J190" s="678">
        <f t="shared" si="92"/>
        <v>0.4</v>
      </c>
      <c r="K190" s="477">
        <v>0.4</v>
      </c>
      <c r="L190" s="426">
        <f t="shared" si="123"/>
        <v>0.16000000000000003</v>
      </c>
      <c r="M190" s="429">
        <f>IF(L190="N.A","N.A",L190*$K$187*$K$188)</f>
        <v>4.8000000000000013E-3</v>
      </c>
      <c r="N190" s="425">
        <f>(IF(M190="N.A",0,M190))+N189</f>
        <v>0.60114309523809528</v>
      </c>
      <c r="O190" s="1047"/>
      <c r="P190" s="1020"/>
      <c r="Q190" s="1036"/>
      <c r="R190" s="1007"/>
      <c r="S190" s="1010"/>
      <c r="T190" s="1007"/>
      <c r="U190" s="1020"/>
      <c r="V190" s="1020"/>
      <c r="W190" s="1033"/>
      <c r="X190" s="1020"/>
      <c r="Y190" s="1088"/>
      <c r="Z190" s="1088"/>
      <c r="AA190" s="1088"/>
    </row>
    <row r="191" spans="1:29" s="456" customFormat="1" x14ac:dyDescent="0.25">
      <c r="A191" s="1029" t="s">
        <v>638</v>
      </c>
      <c r="B191" s="1030"/>
      <c r="C191" s="1030"/>
      <c r="D191" s="1030"/>
      <c r="E191" s="1030"/>
      <c r="F191" s="1031"/>
      <c r="G191" s="407"/>
      <c r="H191" s="416"/>
      <c r="I191" s="418"/>
      <c r="J191" s="678">
        <f t="shared" si="92"/>
        <v>0</v>
      </c>
      <c r="K191" s="753"/>
      <c r="L191" s="428">
        <f>SUM(L188:L190)</f>
        <v>0.61</v>
      </c>
      <c r="M191" s="429"/>
      <c r="N191" s="425"/>
      <c r="O191" s="790"/>
      <c r="P191" s="500"/>
      <c r="Q191" s="501"/>
      <c r="R191" s="501"/>
      <c r="S191" s="501"/>
      <c r="T191" s="501"/>
      <c r="U191" s="502"/>
      <c r="V191" s="481"/>
      <c r="W191" s="419"/>
      <c r="X191" s="503"/>
      <c r="Y191" s="804"/>
      <c r="Z191" s="421"/>
      <c r="AA191" s="421"/>
    </row>
    <row r="192" spans="1:29" s="423" customFormat="1" ht="90" x14ac:dyDescent="0.25">
      <c r="A192" s="457" t="str">
        <f>'TABLA 7 ESTRUCTURA PROGRAMÁTICA'!B147</f>
        <v xml:space="preserve">7.                                                                                                                                         PACTANDO EQUIDAD:  ANCESTRAL Y DIFERENCIAL </v>
      </c>
      <c r="B192" s="747"/>
      <c r="C192" s="468"/>
      <c r="D192" s="469"/>
      <c r="E192" s="432"/>
      <c r="F192" s="435"/>
      <c r="G192" s="409"/>
      <c r="H192" s="440"/>
      <c r="I192" s="440"/>
      <c r="J192" s="440"/>
      <c r="K192" s="443">
        <v>0.05</v>
      </c>
      <c r="L192" s="444"/>
      <c r="M192" s="432"/>
      <c r="N192" s="483"/>
      <c r="O192" s="777"/>
      <c r="P192" s="483"/>
      <c r="Q192" s="483"/>
      <c r="R192" s="483"/>
      <c r="S192" s="483"/>
      <c r="T192" s="483"/>
      <c r="U192" s="484"/>
      <c r="V192" s="484"/>
      <c r="W192" s="443"/>
      <c r="X192" s="485"/>
      <c r="Y192" s="803"/>
      <c r="Z192" s="421"/>
      <c r="AA192" s="421"/>
      <c r="AB192" s="456"/>
      <c r="AC192" s="456"/>
    </row>
    <row r="193" spans="1:30" s="458" customFormat="1" ht="180" x14ac:dyDescent="0.25">
      <c r="A193" s="461" t="str">
        <f>'TABLA 7 ESTRUCTURA PROGRAMÁTICA'!C147</f>
        <v>7.1 Implementación de estrategias para el manejo ambiental en territorios indígenas de la Sierra Nevada de Santa Marta y Serranía de Perijá,   incorporando la cosmovisión de los pueblos indígenas  y  el enfoque diferencial en la restauración ecológica integral .</v>
      </c>
      <c r="B193" s="410"/>
      <c r="C193" s="470"/>
      <c r="D193" s="414"/>
      <c r="E193" s="814">
        <f>E194*$K$194+E195*$K$195+E196*$K$196+E197*$K$197+E198*$K$198+E199*$K$199+E200*$K$200</f>
        <v>0.44999999999999996</v>
      </c>
      <c r="F193" s="359"/>
      <c r="G193" s="428">
        <f>G195*$K$195</f>
        <v>0.1</v>
      </c>
      <c r="H193" s="357"/>
      <c r="I193" s="357"/>
      <c r="J193" s="428">
        <f>J195*$K$195</f>
        <v>0.1</v>
      </c>
      <c r="K193" s="415">
        <v>0.5</v>
      </c>
      <c r="L193" s="427"/>
      <c r="M193" s="428"/>
      <c r="N193" s="486"/>
      <c r="O193" s="358"/>
      <c r="P193" s="486"/>
      <c r="Q193" s="486"/>
      <c r="R193" s="486"/>
      <c r="S193" s="486"/>
      <c r="T193" s="486"/>
      <c r="U193" s="487"/>
      <c r="V193" s="487"/>
      <c r="W193" s="415"/>
      <c r="X193" s="488"/>
      <c r="Y193" s="803"/>
      <c r="Z193" s="421"/>
      <c r="AA193" s="421"/>
      <c r="AB193" s="456"/>
      <c r="AC193" s="456"/>
    </row>
    <row r="194" spans="1:30" s="456" customFormat="1" ht="210" x14ac:dyDescent="0.25">
      <c r="A194" s="695" t="str">
        <f>'TABLA 7 ESTRUCTURA PROGRAMÁTICA'!D147</f>
        <v>7.1.1 Implemetación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v>
      </c>
      <c r="B194" s="752" t="str">
        <f>'TABLA 7 ESTRUCTURA PROGRAMÁTICA'!K147</f>
        <v>Acciones priorizadas y/o implementadas</v>
      </c>
      <c r="C194" s="839">
        <v>2</v>
      </c>
      <c r="D194" s="677">
        <v>2</v>
      </c>
      <c r="E194" s="678">
        <f t="shared" ref="E194:E200" si="124">IF(C194=0,"N.A",(D194/C194)*1)</f>
        <v>1</v>
      </c>
      <c r="F194" s="895" t="s">
        <v>1268</v>
      </c>
      <c r="G194" s="815">
        <f>E194</f>
        <v>1</v>
      </c>
      <c r="H194" s="441">
        <f>'TABLA 7 ESTRUCTURA PROGRAMÁTICA'!I147</f>
        <v>3</v>
      </c>
      <c r="I194" s="678">
        <f>E194</f>
        <v>1</v>
      </c>
      <c r="J194" s="678">
        <f t="shared" si="92"/>
        <v>1</v>
      </c>
      <c r="K194" s="477">
        <v>0.15</v>
      </c>
      <c r="L194" s="426">
        <f>IF(C194=0,E194,(E194*K194))</f>
        <v>0.15</v>
      </c>
      <c r="M194" s="429">
        <f>IF(L194="N.A","N.A",L194*$K$192*$K$193)</f>
        <v>3.7499999999999999E-3</v>
      </c>
      <c r="N194" s="425">
        <f>(IF(M194="N.A",0,M194))+N190</f>
        <v>0.60489309523809531</v>
      </c>
      <c r="O194" s="1046">
        <v>300000000</v>
      </c>
      <c r="P194" s="1019">
        <v>127293500</v>
      </c>
      <c r="Q194" s="1035">
        <f>P194/O194</f>
        <v>0.42431166666666664</v>
      </c>
      <c r="R194" s="1005">
        <f>P194</f>
        <v>127293500</v>
      </c>
      <c r="S194" s="1008">
        <f>R194/P194</f>
        <v>1</v>
      </c>
      <c r="T194" s="1005">
        <f>P194-R194</f>
        <v>0</v>
      </c>
      <c r="U194" s="1019">
        <f>O194</f>
        <v>300000000</v>
      </c>
      <c r="V194" s="1019">
        <f>P194</f>
        <v>127293500</v>
      </c>
      <c r="W194" s="1032">
        <f>Q194</f>
        <v>0.42431166666666664</v>
      </c>
      <c r="X194" s="1086"/>
      <c r="Y194" s="1086" t="s">
        <v>1101</v>
      </c>
      <c r="Z194" s="1086" t="s">
        <v>1114</v>
      </c>
      <c r="AA194" s="1086" t="s">
        <v>1114</v>
      </c>
    </row>
    <row r="195" spans="1:30" s="456" customFormat="1" ht="210" x14ac:dyDescent="0.25">
      <c r="A195" s="455" t="str">
        <f>'TABLA 7 ESTRUCTURA PROGRAMÁTICA'!D148</f>
        <v xml:space="preserve">7.1.2 Gestión, coordinación y evaluación al cumplimiento y materialización de acuerdos pactados mediante protocolización de consultas previas, en el marco de los POMCA adoptados, según responsabilidades de los consejos de cuencas. </v>
      </c>
      <c r="B195" s="752" t="str">
        <f>'TABLA 7 ESTRUCTURA PROGRAMÁTICA'!K148</f>
        <v xml:space="preserve">Avance del proceso de materialización de acuerdos/consejos de cuencas </v>
      </c>
      <c r="C195" s="839">
        <v>20</v>
      </c>
      <c r="D195" s="753">
        <v>10</v>
      </c>
      <c r="E195" s="678">
        <f t="shared" si="124"/>
        <v>0.5</v>
      </c>
      <c r="F195" s="903" t="s">
        <v>1282</v>
      </c>
      <c r="G195" s="815">
        <f t="shared" ref="G195:G200" si="125">E195</f>
        <v>0.5</v>
      </c>
      <c r="H195" s="590">
        <f>'TABLA 7 ESTRUCTURA PROGRAMÁTICA'!I148</f>
        <v>35</v>
      </c>
      <c r="I195" s="678">
        <f t="shared" ref="I195:I200" si="126">E195</f>
        <v>0.5</v>
      </c>
      <c r="J195" s="678">
        <f t="shared" si="92"/>
        <v>0.5</v>
      </c>
      <c r="K195" s="477">
        <v>0.2</v>
      </c>
      <c r="L195" s="426">
        <f t="shared" ref="L195:L200" si="127">IF(C195=0,E195,(E195*K195))</f>
        <v>0.1</v>
      </c>
      <c r="M195" s="429">
        <f t="shared" ref="M195:M200" si="128">IF(L195="N.A","N.A",L195*$K$192*$K$193)</f>
        <v>2.5000000000000005E-3</v>
      </c>
      <c r="N195" s="425">
        <f>(IF(M195="N.A",0,M195))+N194</f>
        <v>0.60739309523809526</v>
      </c>
      <c r="O195" s="1047"/>
      <c r="P195" s="1020"/>
      <c r="Q195" s="1036"/>
      <c r="R195" s="1006"/>
      <c r="S195" s="1009"/>
      <c r="T195" s="1006"/>
      <c r="U195" s="1020"/>
      <c r="V195" s="1020"/>
      <c r="W195" s="1033"/>
      <c r="X195" s="1087"/>
      <c r="Y195" s="1087"/>
      <c r="Z195" s="1087"/>
      <c r="AA195" s="1087"/>
    </row>
    <row r="196" spans="1:30" s="456" customFormat="1" ht="142.5" customHeight="1" x14ac:dyDescent="0.25">
      <c r="A196" s="455" t="str">
        <f>'TABLA 7 ESTRUCTURA PROGRAMÁTICA'!D149</f>
        <v xml:space="preserve">7.1.3 Identificación de  oportunidades y necesidades de gestión del cambio climático en territorios étnicos para la implementación de acciones de manejo conjuntas con enfoque diferencial.  </v>
      </c>
      <c r="B196" s="752" t="str">
        <f>'TABLA 7 ESTRUCTURA PROGRAMÁTICA'!K149</f>
        <v xml:space="preserve">Estudios de identificación </v>
      </c>
      <c r="C196" s="839">
        <v>1</v>
      </c>
      <c r="D196" s="680">
        <v>0.5</v>
      </c>
      <c r="E196" s="678">
        <f t="shared" si="124"/>
        <v>0.5</v>
      </c>
      <c r="F196" s="679" t="s">
        <v>1283</v>
      </c>
      <c r="G196" s="815">
        <f t="shared" si="125"/>
        <v>0.5</v>
      </c>
      <c r="H196" s="590">
        <f>'TABLA 7 ESTRUCTURA PROGRAMÁTICA'!I149</f>
        <v>2</v>
      </c>
      <c r="I196" s="678">
        <f t="shared" si="126"/>
        <v>0.5</v>
      </c>
      <c r="J196" s="678">
        <f t="shared" si="92"/>
        <v>0.5</v>
      </c>
      <c r="K196" s="477">
        <v>0.1</v>
      </c>
      <c r="L196" s="426">
        <f t="shared" si="127"/>
        <v>0.05</v>
      </c>
      <c r="M196" s="429">
        <f t="shared" si="128"/>
        <v>1.2500000000000002E-3</v>
      </c>
      <c r="N196" s="425">
        <f t="shared" ref="N196:N200" si="129">(IF(M196="N.A",0,M196))+N195</f>
        <v>0.60864309523809523</v>
      </c>
      <c r="O196" s="1047"/>
      <c r="P196" s="1020"/>
      <c r="Q196" s="1036"/>
      <c r="R196" s="1006"/>
      <c r="S196" s="1009"/>
      <c r="T196" s="1006"/>
      <c r="U196" s="1020"/>
      <c r="V196" s="1020"/>
      <c r="W196" s="1033"/>
      <c r="X196" s="1087"/>
      <c r="Y196" s="1087"/>
      <c r="Z196" s="1087"/>
      <c r="AA196" s="1087"/>
    </row>
    <row r="197" spans="1:30" s="456" customFormat="1" ht="361.5" customHeight="1" x14ac:dyDescent="0.25">
      <c r="A197" s="696" t="str">
        <f>'TABLA 7 ESTRUCTURA PROGRAMÁTICA'!D150</f>
        <v xml:space="preserve">7.1.4 Desarrollo de escenario de gobernanza con grupos étnicos para la gestión de estrategias de Prevención de conflictos socioambientales. </v>
      </c>
      <c r="B197" s="752" t="str">
        <f>'TABLA 7 ESTRUCTURA PROGRAMÁTICA'!K150</f>
        <v>Encuentros realizados (SNSM; SP)</v>
      </c>
      <c r="C197" s="839">
        <v>2</v>
      </c>
      <c r="D197" s="677">
        <v>0</v>
      </c>
      <c r="E197" s="678">
        <f t="shared" si="124"/>
        <v>0</v>
      </c>
      <c r="F197" s="679" t="s">
        <v>1191</v>
      </c>
      <c r="G197" s="815">
        <f t="shared" si="125"/>
        <v>0</v>
      </c>
      <c r="H197" s="590">
        <f>'TABLA 7 ESTRUCTURA PROGRAMÁTICA'!I150</f>
        <v>2</v>
      </c>
      <c r="I197" s="678">
        <f t="shared" si="126"/>
        <v>0</v>
      </c>
      <c r="J197" s="678">
        <f t="shared" si="92"/>
        <v>0</v>
      </c>
      <c r="K197" s="477">
        <v>0.1</v>
      </c>
      <c r="L197" s="426">
        <f t="shared" si="127"/>
        <v>0</v>
      </c>
      <c r="M197" s="429">
        <f t="shared" si="128"/>
        <v>0</v>
      </c>
      <c r="N197" s="425">
        <f t="shared" si="129"/>
        <v>0.60864309523809523</v>
      </c>
      <c r="O197" s="1047"/>
      <c r="P197" s="1020"/>
      <c r="Q197" s="1036"/>
      <c r="R197" s="1006"/>
      <c r="S197" s="1009"/>
      <c r="T197" s="1006"/>
      <c r="U197" s="1020"/>
      <c r="V197" s="1020"/>
      <c r="W197" s="1033"/>
      <c r="X197" s="1087"/>
      <c r="Y197" s="1087"/>
      <c r="Z197" s="1087"/>
      <c r="AA197" s="1087"/>
    </row>
    <row r="198" spans="1:30" s="456" customFormat="1" ht="270" x14ac:dyDescent="0.25">
      <c r="A198" s="696" t="str">
        <f>'TABLA 7 ESTRUCTURA PROGRAMÁTICA'!D151</f>
        <v>7.1.5 Gestion, y apoyo y/o Construcción de sistemas de abastecimiento de agua,  de manejo integral de residuos y  de saneamiento básico (baterías sanitarias)  en asentamientos de comunidades  indígenas.</v>
      </c>
      <c r="B198" s="752" t="str">
        <f>'TABLA 7 ESTRUCTURA PROGRAMÁTICA'!K151</f>
        <v>Sistemas apoyados y/o construidos</v>
      </c>
      <c r="C198" s="839">
        <v>1</v>
      </c>
      <c r="D198" s="677">
        <v>0</v>
      </c>
      <c r="E198" s="678">
        <f t="shared" si="124"/>
        <v>0</v>
      </c>
      <c r="F198" s="734" t="s">
        <v>1235</v>
      </c>
      <c r="G198" s="815">
        <f>E198</f>
        <v>0</v>
      </c>
      <c r="H198" s="590">
        <f>'TABLA 7 ESTRUCTURA PROGRAMÁTICA'!I151</f>
        <v>3</v>
      </c>
      <c r="I198" s="678">
        <f>G198</f>
        <v>0</v>
      </c>
      <c r="J198" s="678">
        <f t="shared" si="92"/>
        <v>0</v>
      </c>
      <c r="K198" s="477">
        <v>0.1</v>
      </c>
      <c r="L198" s="426">
        <f>IF(C198=0,G198,(G198*K198))</f>
        <v>0</v>
      </c>
      <c r="M198" s="429">
        <f t="shared" si="128"/>
        <v>0</v>
      </c>
      <c r="N198" s="425">
        <f>(IF(M198="N.A",0,M198))+N197</f>
        <v>0.60864309523809523</v>
      </c>
      <c r="O198" s="1047"/>
      <c r="P198" s="1020"/>
      <c r="Q198" s="1036"/>
      <c r="R198" s="1006"/>
      <c r="S198" s="1009"/>
      <c r="T198" s="1006"/>
      <c r="U198" s="1020"/>
      <c r="V198" s="1020"/>
      <c r="W198" s="1033"/>
      <c r="X198" s="1087"/>
      <c r="Y198" s="1087"/>
      <c r="Z198" s="1087"/>
      <c r="AA198" s="1087"/>
    </row>
    <row r="199" spans="1:30" s="456" customFormat="1" ht="244.5" customHeight="1" x14ac:dyDescent="0.25">
      <c r="A199" s="455" t="str">
        <f>'TABLA 7 ESTRUCTURA PROGRAMÁTICA'!D152</f>
        <v>7.1.6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v>
      </c>
      <c r="B199" s="752" t="str">
        <f>'TABLA 7 ESTRUCTURA PROGRAMÁTICA'!K152</f>
        <v xml:space="preserve">Estrategias implementadas </v>
      </c>
      <c r="C199" s="839">
        <v>1</v>
      </c>
      <c r="D199" s="900">
        <v>1</v>
      </c>
      <c r="E199" s="678">
        <f t="shared" si="124"/>
        <v>1</v>
      </c>
      <c r="F199" s="907" t="s">
        <v>1284</v>
      </c>
      <c r="G199" s="815">
        <f t="shared" si="125"/>
        <v>1</v>
      </c>
      <c r="H199" s="590">
        <f>'TABLA 7 ESTRUCTURA PROGRAMÁTICA'!I152</f>
        <v>3</v>
      </c>
      <c r="I199" s="678">
        <f t="shared" si="126"/>
        <v>1</v>
      </c>
      <c r="J199" s="678">
        <f t="shared" si="92"/>
        <v>1</v>
      </c>
      <c r="K199" s="477">
        <v>0.15</v>
      </c>
      <c r="L199" s="426">
        <f t="shared" si="127"/>
        <v>0.15</v>
      </c>
      <c r="M199" s="429">
        <f>IF(L199="N.A","N.A",L199*$K$192*$K$193)</f>
        <v>3.7499999999999999E-3</v>
      </c>
      <c r="N199" s="425">
        <f t="shared" si="129"/>
        <v>0.61239309523809526</v>
      </c>
      <c r="O199" s="1047"/>
      <c r="P199" s="1020"/>
      <c r="Q199" s="1036"/>
      <c r="R199" s="1006"/>
      <c r="S199" s="1009"/>
      <c r="T199" s="1006"/>
      <c r="U199" s="1020"/>
      <c r="V199" s="1020"/>
      <c r="W199" s="1033"/>
      <c r="X199" s="1087"/>
      <c r="Y199" s="1087"/>
      <c r="Z199" s="1087"/>
      <c r="AA199" s="1087"/>
    </row>
    <row r="200" spans="1:30" s="456" customFormat="1" ht="322.5" customHeight="1" x14ac:dyDescent="0.25">
      <c r="A200" s="455" t="str">
        <f>'TABLA 7 ESTRUCTURA PROGRAMÁTICA'!D153</f>
        <v>7.1.7 Apoyo para la determinación de línea base socioambiental  en asentamientos indígenas para fundamentar procesos geopolíticos en la Serranía del Perijá.</v>
      </c>
      <c r="B200" s="752" t="str">
        <f>'TABLA 7 ESTRUCTURA PROGRAMÁTICA'!K153</f>
        <v xml:space="preserve">LB apoyada </v>
      </c>
      <c r="C200" s="839">
        <v>1</v>
      </c>
      <c r="D200" s="677">
        <v>0</v>
      </c>
      <c r="E200" s="678">
        <f t="shared" si="124"/>
        <v>0</v>
      </c>
      <c r="F200" s="734" t="s">
        <v>1192</v>
      </c>
      <c r="G200" s="815">
        <f t="shared" si="125"/>
        <v>0</v>
      </c>
      <c r="H200" s="590">
        <f>'TABLA 7 ESTRUCTURA PROGRAMÁTICA'!I153</f>
        <v>1</v>
      </c>
      <c r="I200" s="678">
        <f t="shared" si="126"/>
        <v>0</v>
      </c>
      <c r="J200" s="678">
        <f t="shared" si="92"/>
        <v>0</v>
      </c>
      <c r="K200" s="477">
        <v>0.2</v>
      </c>
      <c r="L200" s="426">
        <f t="shared" si="127"/>
        <v>0</v>
      </c>
      <c r="M200" s="429">
        <f t="shared" si="128"/>
        <v>0</v>
      </c>
      <c r="N200" s="425">
        <f t="shared" si="129"/>
        <v>0.61239309523809526</v>
      </c>
      <c r="O200" s="1048"/>
      <c r="P200" s="1021"/>
      <c r="Q200" s="1037"/>
      <c r="R200" s="1007"/>
      <c r="S200" s="1010"/>
      <c r="T200" s="1007"/>
      <c r="U200" s="1021"/>
      <c r="V200" s="1021"/>
      <c r="W200" s="1034"/>
      <c r="X200" s="1088"/>
      <c r="Y200" s="1088"/>
      <c r="Z200" s="1088"/>
      <c r="AA200" s="1088"/>
    </row>
    <row r="201" spans="1:30" s="456" customFormat="1" x14ac:dyDescent="0.25">
      <c r="A201" s="1029" t="s">
        <v>638</v>
      </c>
      <c r="B201" s="1030"/>
      <c r="C201" s="1030"/>
      <c r="D201" s="1030"/>
      <c r="E201" s="1030"/>
      <c r="F201" s="1031"/>
      <c r="G201" s="407"/>
      <c r="H201" s="416"/>
      <c r="I201" s="418"/>
      <c r="J201" s="678">
        <f t="shared" si="92"/>
        <v>0</v>
      </c>
      <c r="K201" s="753"/>
      <c r="L201" s="814">
        <f>SUM(L193:L200)</f>
        <v>0.44999999999999996</v>
      </c>
      <c r="M201" s="429"/>
      <c r="N201" s="425"/>
      <c r="O201" s="790"/>
      <c r="P201" s="500"/>
      <c r="Q201" s="501"/>
      <c r="R201" s="501"/>
      <c r="S201" s="501"/>
      <c r="T201" s="501"/>
      <c r="U201" s="502"/>
      <c r="V201" s="481"/>
      <c r="W201" s="419"/>
      <c r="X201" s="503"/>
      <c r="Y201" s="804"/>
      <c r="Z201" s="421"/>
      <c r="AA201" s="421"/>
    </row>
    <row r="202" spans="1:30" s="423" customFormat="1" ht="90" x14ac:dyDescent="0.25">
      <c r="A202" s="457" t="str">
        <f>A192</f>
        <v xml:space="preserve">7.                                                                                                                                         PACTANDO EQUIDAD:  ANCESTRAL Y DIFERENCIAL </v>
      </c>
      <c r="B202" s="747"/>
      <c r="C202" s="468"/>
      <c r="D202" s="469"/>
      <c r="E202" s="432"/>
      <c r="F202" s="435"/>
      <c r="G202" s="409"/>
      <c r="H202" s="440"/>
      <c r="I202" s="440"/>
      <c r="J202" s="440"/>
      <c r="K202" s="443">
        <v>0.05</v>
      </c>
      <c r="L202" s="444"/>
      <c r="M202" s="432"/>
      <c r="N202" s="483"/>
      <c r="O202" s="777"/>
      <c r="P202" s="483"/>
      <c r="Q202" s="483"/>
      <c r="R202" s="483"/>
      <c r="S202" s="483"/>
      <c r="T202" s="483"/>
      <c r="U202" s="484"/>
      <c r="V202" s="484"/>
      <c r="W202" s="443"/>
      <c r="X202" s="485"/>
      <c r="Y202" s="803"/>
      <c r="Z202" s="421"/>
      <c r="AA202" s="421"/>
      <c r="AB202" s="456"/>
      <c r="AC202" s="456"/>
    </row>
    <row r="203" spans="1:30" s="458" customFormat="1" ht="150" x14ac:dyDescent="0.25">
      <c r="A203" s="461" t="str">
        <f>'TABLA 7 ESTRUCTURA PROGRAMÁTICA'!C155</f>
        <v xml:space="preserve">7.2 Implementación de estrategias para el manejo ambiental en comunidades afrodescendientes,  otras minorías étnicas, y/o poblaciones victimas del conflicto armado en el dpto. del Cesar. </v>
      </c>
      <c r="B203" s="410"/>
      <c r="C203" s="470"/>
      <c r="D203" s="414"/>
      <c r="E203" s="814">
        <f>E204*$K$204+E205*$K$205+E206*$K$206</f>
        <v>0.54999999999999993</v>
      </c>
      <c r="F203" s="359"/>
      <c r="G203" s="428">
        <f>G204*$K$204+G205*$K$205</f>
        <v>0.54999999999999993</v>
      </c>
      <c r="H203" s="357"/>
      <c r="I203" s="357"/>
      <c r="J203" s="428">
        <f>J204*$K$204+J205*$K$205</f>
        <v>0.54999999999999993</v>
      </c>
      <c r="K203" s="415">
        <v>0.5</v>
      </c>
      <c r="L203" s="427"/>
      <c r="M203" s="428"/>
      <c r="N203" s="486"/>
      <c r="O203" s="358"/>
      <c r="P203" s="486"/>
      <c r="Q203" s="486"/>
      <c r="R203" s="486"/>
      <c r="S203" s="486"/>
      <c r="T203" s="486"/>
      <c r="U203" s="487"/>
      <c r="V203" s="487"/>
      <c r="W203" s="415"/>
      <c r="X203" s="488"/>
      <c r="Y203" s="803"/>
      <c r="Z203" s="421"/>
      <c r="AA203" s="421"/>
      <c r="AB203" s="456"/>
      <c r="AC203" s="456"/>
    </row>
    <row r="204" spans="1:30" s="456" customFormat="1" ht="210" x14ac:dyDescent="0.25">
      <c r="A204" s="455" t="str">
        <f>'TABLA 7 ESTRUCTURA PROGRAMÁTICA'!D155</f>
        <v xml:space="preserve">7.2.1  Priorización de acciones (según capacidad y competencia)  para el apoyo conjunto con el MADS a  territorios colectivos y otras minorías vulnerables, en el marco del Pacto por los grupos étnicos  del PND 2018-2022. </v>
      </c>
      <c r="B204" s="744" t="str">
        <f>'TABLA 7 ESTRUCTURA PROGRAMÁTICA'!K155</f>
        <v xml:space="preserve">Acciones priorizadas </v>
      </c>
      <c r="C204" s="839">
        <v>3</v>
      </c>
      <c r="D204" s="677">
        <v>2</v>
      </c>
      <c r="E204" s="429">
        <f t="shared" ref="E204:E206" si="130">IF(C204=0,"N.A",(D204/C204)*1)</f>
        <v>0.66666666666666663</v>
      </c>
      <c r="F204" s="895" t="s">
        <v>1291</v>
      </c>
      <c r="G204" s="817">
        <f>E204</f>
        <v>0.66666666666666663</v>
      </c>
      <c r="H204" s="441">
        <f>'TABLA 7 ESTRUCTURA PROGRAMÁTICA'!I155</f>
        <v>3</v>
      </c>
      <c r="I204" s="477">
        <f>E204</f>
        <v>0.66666666666666663</v>
      </c>
      <c r="J204" s="678">
        <f t="shared" ref="J204:J266" si="131">I204</f>
        <v>0.66666666666666663</v>
      </c>
      <c r="K204" s="477">
        <v>0.3</v>
      </c>
      <c r="L204" s="426">
        <f>IF(C204=0,E204,(E204*K204))</f>
        <v>0.19999999999999998</v>
      </c>
      <c r="M204" s="429">
        <f>IF(L204="N.A","N.A",L204*$K$202*$K$203)</f>
        <v>5.0000000000000001E-3</v>
      </c>
      <c r="N204" s="425">
        <f>(IF(M204="N.A",0,M204))+N200</f>
        <v>0.61739309523809527</v>
      </c>
      <c r="O204" s="1046">
        <v>200000000</v>
      </c>
      <c r="P204" s="1019">
        <v>102191000</v>
      </c>
      <c r="Q204" s="1035">
        <f>P204/O204</f>
        <v>0.51095500000000005</v>
      </c>
      <c r="R204" s="1005">
        <f>P204</f>
        <v>102191000</v>
      </c>
      <c r="S204" s="1008">
        <f>R204/P204</f>
        <v>1</v>
      </c>
      <c r="T204" s="1005">
        <f>P204-R204</f>
        <v>0</v>
      </c>
      <c r="U204" s="1019">
        <f>O204</f>
        <v>200000000</v>
      </c>
      <c r="V204" s="1019">
        <f>P204</f>
        <v>102191000</v>
      </c>
      <c r="W204" s="1032">
        <f>Q204</f>
        <v>0.51095500000000005</v>
      </c>
      <c r="X204" s="1019"/>
      <c r="Y204" s="1086" t="s">
        <v>1101</v>
      </c>
      <c r="Z204" s="1086" t="s">
        <v>1114</v>
      </c>
      <c r="AA204" s="1086" t="s">
        <v>1114</v>
      </c>
      <c r="AB204" s="1134"/>
      <c r="AC204" s="1134"/>
      <c r="AD204" s="1134"/>
    </row>
    <row r="205" spans="1:30" s="456" customFormat="1" ht="150" x14ac:dyDescent="0.25">
      <c r="A205" s="455" t="str">
        <f>'TABLA 7 ESTRUCTURA PROGRAMÁTICA'!D156</f>
        <v xml:space="preserve">7.2.2  Implementación de proyectos  agroforestales como alternativa de sostenibilidad ambiental  para el óptimo aprovechamiento y/o uso del suelo, y que favorezcan las condiciones alimentarias de subsistencia de las comunidades afrocolombianas  </v>
      </c>
      <c r="B205" s="744" t="str">
        <f>'TABLA 7 ESTRUCTURA PROGRAMÁTICA'!K156</f>
        <v xml:space="preserve">no de proyectos implementados </v>
      </c>
      <c r="C205" s="839">
        <v>1</v>
      </c>
      <c r="D205" s="900">
        <v>1</v>
      </c>
      <c r="E205" s="429">
        <v>1</v>
      </c>
      <c r="F205" s="895" t="s">
        <v>1286</v>
      </c>
      <c r="G205" s="817">
        <f t="shared" ref="G205:G206" si="132">E205</f>
        <v>1</v>
      </c>
      <c r="H205" s="590">
        <f>'TABLA 7 ESTRUCTURA PROGRAMÁTICA'!I156</f>
        <v>3</v>
      </c>
      <c r="I205" s="477">
        <f t="shared" ref="I205:I206" si="133">E205</f>
        <v>1</v>
      </c>
      <c r="J205" s="678">
        <f t="shared" si="131"/>
        <v>1</v>
      </c>
      <c r="K205" s="477">
        <v>0.35</v>
      </c>
      <c r="L205" s="426">
        <f t="shared" ref="L205:L206" si="134">IF(C205=0,E205,(E205*K205))</f>
        <v>0.35</v>
      </c>
      <c r="M205" s="429">
        <f t="shared" ref="M205:M206" si="135">IF(L205="N.A","N.A",L205*$K$202*$K$203)</f>
        <v>8.7499999999999991E-3</v>
      </c>
      <c r="N205" s="425">
        <f>(IF(M205="N.A",0,M205))+N204</f>
        <v>0.6261430952380953</v>
      </c>
      <c r="O205" s="1047"/>
      <c r="P205" s="1020"/>
      <c r="Q205" s="1036"/>
      <c r="R205" s="1006"/>
      <c r="S205" s="1009"/>
      <c r="T205" s="1006"/>
      <c r="U205" s="1020"/>
      <c r="V205" s="1020"/>
      <c r="W205" s="1033"/>
      <c r="X205" s="1020"/>
      <c r="Y205" s="1087"/>
      <c r="Z205" s="1087"/>
      <c r="AA205" s="1087"/>
      <c r="AB205" s="1132"/>
      <c r="AC205" s="1132"/>
      <c r="AD205" s="1132"/>
    </row>
    <row r="206" spans="1:30" s="456" customFormat="1" ht="180" x14ac:dyDescent="0.25">
      <c r="A206" s="455" t="str">
        <f>'TABLA 7 ESTRUCTURA PROGRAMÁTICA'!D157</f>
        <v xml:space="preserve">7.2.3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 </v>
      </c>
      <c r="B206" s="744" t="str">
        <f>'TABLA 7 ESTRUCTURA PROGRAMÁTICA'!K157</f>
        <v>Acciones de identificación, caracterización y/o capacitación</v>
      </c>
      <c r="C206" s="839">
        <v>1</v>
      </c>
      <c r="D206" s="677">
        <v>0</v>
      </c>
      <c r="E206" s="429">
        <f t="shared" si="130"/>
        <v>0</v>
      </c>
      <c r="F206" s="903" t="s">
        <v>1292</v>
      </c>
      <c r="G206" s="817">
        <f t="shared" si="132"/>
        <v>0</v>
      </c>
      <c r="H206" s="590">
        <f>'TABLA 7 ESTRUCTURA PROGRAMÁTICA'!I157</f>
        <v>3</v>
      </c>
      <c r="I206" s="477">
        <f t="shared" si="133"/>
        <v>0</v>
      </c>
      <c r="J206" s="678">
        <f t="shared" si="131"/>
        <v>0</v>
      </c>
      <c r="K206" s="477">
        <v>0.35</v>
      </c>
      <c r="L206" s="426">
        <f t="shared" si="134"/>
        <v>0</v>
      </c>
      <c r="M206" s="429">
        <f t="shared" si="135"/>
        <v>0</v>
      </c>
      <c r="N206" s="425">
        <f>(IF(M206="N.A",0,M206))+N205</f>
        <v>0.6261430952380953</v>
      </c>
      <c r="O206" s="1047"/>
      <c r="P206" s="1020"/>
      <c r="Q206" s="1036"/>
      <c r="R206" s="1007"/>
      <c r="S206" s="1010"/>
      <c r="T206" s="1007"/>
      <c r="U206" s="1020"/>
      <c r="V206" s="1020"/>
      <c r="W206" s="1033"/>
      <c r="X206" s="1020"/>
      <c r="Y206" s="1088"/>
      <c r="Z206" s="1088"/>
      <c r="AA206" s="1088"/>
      <c r="AB206" s="1133"/>
      <c r="AC206" s="1133"/>
      <c r="AD206" s="1133"/>
    </row>
    <row r="207" spans="1:30" s="456" customFormat="1" x14ac:dyDescent="0.25">
      <c r="A207" s="1029" t="s">
        <v>638</v>
      </c>
      <c r="B207" s="1030"/>
      <c r="C207" s="1030"/>
      <c r="D207" s="1030"/>
      <c r="E207" s="1030"/>
      <c r="F207" s="1031"/>
      <c r="G207" s="407"/>
      <c r="H207" s="416"/>
      <c r="I207" s="418"/>
      <c r="J207" s="678">
        <f t="shared" si="131"/>
        <v>0</v>
      </c>
      <c r="K207" s="753"/>
      <c r="L207" s="428">
        <f>SUM(L203:L206)</f>
        <v>0.54999999999999993</v>
      </c>
      <c r="M207" s="429"/>
      <c r="N207" s="425"/>
      <c r="O207" s="790"/>
      <c r="P207" s="500"/>
      <c r="Q207" s="501"/>
      <c r="R207" s="501"/>
      <c r="S207" s="501"/>
      <c r="T207" s="501"/>
      <c r="U207" s="502"/>
      <c r="V207" s="481"/>
      <c r="W207" s="419"/>
      <c r="X207" s="503"/>
      <c r="Y207" s="804"/>
      <c r="Z207" s="421"/>
      <c r="AA207" s="421"/>
    </row>
    <row r="208" spans="1:30" s="423" customFormat="1" x14ac:dyDescent="0.25">
      <c r="A208" s="457" t="str">
        <f>'TABLA 7 ESTRUCTURA PROGRAMÁTICA'!B159</f>
        <v>8. DESARROLLO INSTITUCIONAL SINÉRGICO</v>
      </c>
      <c r="B208" s="747"/>
      <c r="C208" s="468"/>
      <c r="D208" s="469"/>
      <c r="E208" s="432"/>
      <c r="F208" s="435"/>
      <c r="G208" s="409"/>
      <c r="H208" s="440"/>
      <c r="I208" s="440"/>
      <c r="J208" s="440"/>
      <c r="K208" s="443">
        <v>0.05</v>
      </c>
      <c r="L208" s="444"/>
      <c r="M208" s="432"/>
      <c r="N208" s="483"/>
      <c r="O208" s="777"/>
      <c r="P208" s="483"/>
      <c r="Q208" s="483"/>
      <c r="R208" s="483"/>
      <c r="S208" s="483"/>
      <c r="T208" s="483"/>
      <c r="U208" s="484"/>
      <c r="V208" s="484"/>
      <c r="W208" s="443"/>
      <c r="X208" s="485"/>
      <c r="Y208" s="803"/>
      <c r="Z208" s="421"/>
      <c r="AA208" s="421"/>
      <c r="AB208" s="456"/>
      <c r="AC208" s="456"/>
    </row>
    <row r="209" spans="1:29" s="458" customFormat="1" ht="120" x14ac:dyDescent="0.25">
      <c r="A209" s="461" t="str">
        <f>'TABLA 7 ESTRUCTURA PROGRAMÁTICA'!C159</f>
        <v>8.1  Fortalecimiento  e implementación de medidas  Técnicas, económicas  y financieras  para la sostenibilidad  administrativa y financiera  de Corpocesar.</v>
      </c>
      <c r="B209" s="410"/>
      <c r="C209" s="470"/>
      <c r="D209" s="414"/>
      <c r="E209" s="814">
        <f>E210*$K$210+E211*$K$211+E212*$K$212+E213*$K$213+E214*$K$214+E215*$K$215+E216*$K$216+E217*$K217+E218*$K$218+E221*$K$221+E222*$K$222</f>
        <v>0.68578109243697472</v>
      </c>
      <c r="F209" s="359"/>
      <c r="G209" s="822">
        <f>G210*$K$210+G212*$K$212+G213*$K$213+G214*$K$214+G215*$K$215+G216*$K$216+G217*$K$217+G221*$K$221</f>
        <v>0.68578109243697472</v>
      </c>
      <c r="H209" s="357"/>
      <c r="I209" s="357"/>
      <c r="J209" s="428">
        <f>J210*$K$210+J211*$K$211+J212*$K$212+J213*$K$213+J214*$K$214+J215*$K$215+J216*$K$216+J217*$K$217+J221*$K$221</f>
        <v>0.68578109243697472</v>
      </c>
      <c r="K209" s="415">
        <v>0.4</v>
      </c>
      <c r="L209" s="427"/>
      <c r="M209" s="428"/>
      <c r="N209" s="486"/>
      <c r="O209" s="358"/>
      <c r="P209" s="486"/>
      <c r="Q209" s="486"/>
      <c r="R209" s="486"/>
      <c r="S209" s="486"/>
      <c r="T209" s="486"/>
      <c r="U209" s="487"/>
      <c r="V209" s="487"/>
      <c r="W209" s="415"/>
      <c r="X209" s="488"/>
      <c r="Y209" s="803"/>
      <c r="Z209" s="421"/>
      <c r="AA209" s="421"/>
      <c r="AB209" s="456"/>
      <c r="AC209" s="456"/>
    </row>
    <row r="210" spans="1:29" s="456" customFormat="1" ht="261.75" customHeight="1" x14ac:dyDescent="0.25">
      <c r="A210" s="1081" t="str">
        <f>'TABLA 7 ESTRUCTURA PROGRAMÁTICA'!D159</f>
        <v xml:space="preserve">8.1.1 Implementación y valoración cuantitativa  de estrategias eficaces en el Recaudo de las rentas propias de la entidad  (gestión de cobro persuasivo, coactivo y de saneamiento contable, Adecuada implementación de la reglamentación existente en materia de tasas ambientales; otros) </v>
      </c>
      <c r="B210" s="744" t="str">
        <f>'TABLA 7 ESTRUCTURA PROGRAMÁTICA'!K159</f>
        <v>Estrategias implementadas  evaluadas</v>
      </c>
      <c r="C210" s="839">
        <v>1</v>
      </c>
      <c r="D210" s="677">
        <v>1</v>
      </c>
      <c r="E210" s="678">
        <f t="shared" ref="E210:E222" si="136">IF(C210=0,"N.A",(D210/C210)*1)</f>
        <v>1</v>
      </c>
      <c r="F210" s="679" t="s">
        <v>1295</v>
      </c>
      <c r="G210" s="815">
        <f>E210</f>
        <v>1</v>
      </c>
      <c r="H210" s="441">
        <f>'TABLA 7 ESTRUCTURA PROGRAMÁTICA'!I159</f>
        <v>4</v>
      </c>
      <c r="I210" s="477">
        <f>E210</f>
        <v>1</v>
      </c>
      <c r="J210" s="678">
        <f t="shared" si="131"/>
        <v>1</v>
      </c>
      <c r="K210" s="477">
        <v>0.2</v>
      </c>
      <c r="L210" s="426">
        <f>IF(C210=0,E210,(E210*K210))</f>
        <v>0.2</v>
      </c>
      <c r="M210" s="429">
        <f>IF(L210="N.A","N.A",L210*$K$208*$K$209)</f>
        <v>4.000000000000001E-3</v>
      </c>
      <c r="N210" s="425">
        <f>(IF(M210="N.A",0,M210))+N206</f>
        <v>0.63014309523809531</v>
      </c>
      <c r="O210" s="1046">
        <v>500000000</v>
      </c>
      <c r="P210" s="1019">
        <v>224287056</v>
      </c>
      <c r="Q210" s="1035">
        <f>P210/O210</f>
        <v>0.44857411200000002</v>
      </c>
      <c r="R210" s="1005">
        <f>P210</f>
        <v>224287056</v>
      </c>
      <c r="S210" s="1014">
        <f>R210/P210</f>
        <v>1</v>
      </c>
      <c r="T210" s="1005">
        <f>P210-R210</f>
        <v>0</v>
      </c>
      <c r="U210" s="1019">
        <f>O210</f>
        <v>500000000</v>
      </c>
      <c r="V210" s="1019">
        <f>P210</f>
        <v>224287056</v>
      </c>
      <c r="W210" s="1032">
        <f>Q210</f>
        <v>0.44857411200000002</v>
      </c>
      <c r="X210" s="1019"/>
      <c r="Y210" s="1086" t="s">
        <v>1108</v>
      </c>
      <c r="Z210" s="1086" t="s">
        <v>724</v>
      </c>
      <c r="AA210" s="1086" t="s">
        <v>1115</v>
      </c>
    </row>
    <row r="211" spans="1:29" s="456" customFormat="1" ht="409.5" x14ac:dyDescent="0.25">
      <c r="A211" s="1083"/>
      <c r="B211" s="744" t="str">
        <f>'TABLA 7 ESTRUCTURA PROGRAMÁTICA'!K160</f>
        <v xml:space="preserve">Nuevas estrategias (tributo de carbono, tasas) implementadas/año </v>
      </c>
      <c r="C211" s="839">
        <v>2</v>
      </c>
      <c r="D211" s="677">
        <v>0</v>
      </c>
      <c r="E211" s="678">
        <f t="shared" si="136"/>
        <v>0</v>
      </c>
      <c r="F211" s="895" t="s">
        <v>1299</v>
      </c>
      <c r="G211" s="815">
        <f t="shared" ref="G211:G220" si="137">E211</f>
        <v>0</v>
      </c>
      <c r="H211" s="590">
        <f>'TABLA 7 ESTRUCTURA PROGRAMÁTICA'!I160</f>
        <v>4</v>
      </c>
      <c r="I211" s="477">
        <f t="shared" ref="I211:I222" si="138">E211</f>
        <v>0</v>
      </c>
      <c r="J211" s="678">
        <f t="shared" si="131"/>
        <v>0</v>
      </c>
      <c r="K211" s="477">
        <v>0.1</v>
      </c>
      <c r="L211" s="426">
        <f t="shared" ref="L211:L222" si="139">IF(C211=0,E211,(E211*K211))</f>
        <v>0</v>
      </c>
      <c r="M211" s="429">
        <f t="shared" ref="M211:M222" si="140">IF(L211="N.A","N.A",L211*$K$208*$K$209)</f>
        <v>0</v>
      </c>
      <c r="N211" s="425">
        <f>(IF(M211="N.A",0,M211))+N210</f>
        <v>0.63014309523809531</v>
      </c>
      <c r="O211" s="1047"/>
      <c r="P211" s="1020"/>
      <c r="Q211" s="1036"/>
      <c r="R211" s="1006"/>
      <c r="S211" s="1012"/>
      <c r="T211" s="1006"/>
      <c r="U211" s="1020"/>
      <c r="V211" s="1020"/>
      <c r="W211" s="1033"/>
      <c r="X211" s="1020"/>
      <c r="Y211" s="1087"/>
      <c r="Z211" s="1087"/>
      <c r="AA211" s="1087"/>
    </row>
    <row r="212" spans="1:29" s="456" customFormat="1" ht="300" x14ac:dyDescent="0.25">
      <c r="A212" s="455" t="str">
        <f>'TABLA 7 ESTRUCTURA PROGRAMÁTICA'!D161</f>
        <v xml:space="preserve">8.1.2 Gestión y actualización efectiva de la base de datos de usuarios de la TUA enfocada a la reglamentación y/o ordenación de corrientes, teniendo en cuenta la variabilidad climática  (asocio con el programa 2)   </v>
      </c>
      <c r="B212" s="744" t="str">
        <f>'TABLA 7 ESTRUCTURA PROGRAMÁTICA'!K161</f>
        <v>Avance de Base de datos TUA actualizada</v>
      </c>
      <c r="C212" s="839">
        <v>80</v>
      </c>
      <c r="D212" s="900">
        <v>75</v>
      </c>
      <c r="E212" s="678">
        <f t="shared" si="136"/>
        <v>0.9375</v>
      </c>
      <c r="F212" s="679" t="s">
        <v>1300</v>
      </c>
      <c r="G212" s="815">
        <f t="shared" si="137"/>
        <v>0.9375</v>
      </c>
      <c r="H212" s="590">
        <f>'TABLA 7 ESTRUCTURA PROGRAMÁTICA'!I161</f>
        <v>100</v>
      </c>
      <c r="I212" s="477">
        <f t="shared" si="138"/>
        <v>0.9375</v>
      </c>
      <c r="J212" s="678">
        <f t="shared" si="131"/>
        <v>0.9375</v>
      </c>
      <c r="K212" s="477">
        <v>0.3</v>
      </c>
      <c r="L212" s="426">
        <f t="shared" si="139"/>
        <v>0.28125</v>
      </c>
      <c r="M212" s="429">
        <f t="shared" si="140"/>
        <v>5.6250000000000007E-3</v>
      </c>
      <c r="N212" s="425">
        <f t="shared" ref="N212:N222" si="141">(IF(M212="N.A",0,M212))+N211</f>
        <v>0.6357680952380953</v>
      </c>
      <c r="O212" s="1047"/>
      <c r="P212" s="1020"/>
      <c r="Q212" s="1036"/>
      <c r="R212" s="1006"/>
      <c r="S212" s="1012"/>
      <c r="T212" s="1006"/>
      <c r="U212" s="1020"/>
      <c r="V212" s="1020"/>
      <c r="W212" s="1033"/>
      <c r="X212" s="1020"/>
      <c r="Y212" s="1087"/>
      <c r="Z212" s="1087"/>
      <c r="AA212" s="1087"/>
    </row>
    <row r="213" spans="1:29" s="456" customFormat="1" ht="340.5" customHeight="1" x14ac:dyDescent="0.25">
      <c r="A213" s="455" t="str">
        <f>'TABLA 7 ESTRUCTURA PROGRAMÁTICA'!D162</f>
        <v xml:space="preserve">8.1.3 Control y seguimiento a la gestión de la tasa retributiva para promover la eficacia y eficiencia de la reinversión, en armonía con Actividad  2.4.3 </v>
      </c>
      <c r="B213" s="744" t="str">
        <f>'TABLA 7 ESTRUCTURA PROGRAMÁTICA'!K162</f>
        <v xml:space="preserve">Fuente TR controlada </v>
      </c>
      <c r="C213" s="839">
        <v>50</v>
      </c>
      <c r="D213" s="677">
        <v>20</v>
      </c>
      <c r="E213" s="678">
        <f t="shared" si="136"/>
        <v>0.4</v>
      </c>
      <c r="F213" s="916" t="s">
        <v>1296</v>
      </c>
      <c r="G213" s="815">
        <f t="shared" si="137"/>
        <v>0.4</v>
      </c>
      <c r="H213" s="590">
        <f>'TABLA 7 ESTRUCTURA PROGRAMÁTICA'!I162</f>
        <v>100</v>
      </c>
      <c r="I213" s="477">
        <f t="shared" si="138"/>
        <v>0.4</v>
      </c>
      <c r="J213" s="678">
        <f t="shared" si="131"/>
        <v>0.4</v>
      </c>
      <c r="K213" s="477">
        <v>0.1</v>
      </c>
      <c r="L213" s="426">
        <f t="shared" si="139"/>
        <v>4.0000000000000008E-2</v>
      </c>
      <c r="M213" s="429">
        <f t="shared" si="140"/>
        <v>8.0000000000000026E-4</v>
      </c>
      <c r="N213" s="425">
        <f t="shared" si="141"/>
        <v>0.63656809523809532</v>
      </c>
      <c r="O213" s="1047"/>
      <c r="P213" s="1020"/>
      <c r="Q213" s="1036"/>
      <c r="R213" s="1006"/>
      <c r="S213" s="1012"/>
      <c r="T213" s="1006"/>
      <c r="U213" s="1020"/>
      <c r="V213" s="1020"/>
      <c r="W213" s="1033"/>
      <c r="X213" s="1020"/>
      <c r="Y213" s="1087"/>
      <c r="Z213" s="1087"/>
      <c r="AA213" s="1087"/>
    </row>
    <row r="214" spans="1:29" s="456" customFormat="1" ht="180" x14ac:dyDescent="0.25">
      <c r="A214" s="455" t="str">
        <f>'TABLA 7 ESTRUCTURA PROGRAMÁTICA'!D163</f>
        <v xml:space="preserve">8.1.4 Sostenimiento técnico y adtvo  en la Implementación de las NIIF, IGPR, PCT, y otros instrumentos de apoyo  (cumplimiento tributario, contable, operativo, y   reportes de información correspondientes en los tiempos y bajo los parámetros establecidos. etc) </v>
      </c>
      <c r="B214" s="744" t="str">
        <f>'TABLA 7 ESTRUCTURA PROGRAMÁTICA'!K163</f>
        <v xml:space="preserve">Capacidad operativa de apoyo </v>
      </c>
      <c r="C214" s="839">
        <v>100</v>
      </c>
      <c r="D214" s="677">
        <v>100</v>
      </c>
      <c r="E214" s="678">
        <f t="shared" si="136"/>
        <v>1</v>
      </c>
      <c r="F214" s="679" t="s">
        <v>1301</v>
      </c>
      <c r="G214" s="815">
        <f t="shared" si="137"/>
        <v>1</v>
      </c>
      <c r="H214" s="590">
        <f>'TABLA 7 ESTRUCTURA PROGRAMÁTICA'!I163</f>
        <v>100</v>
      </c>
      <c r="I214" s="477">
        <f t="shared" si="138"/>
        <v>1</v>
      </c>
      <c r="J214" s="678">
        <f t="shared" si="131"/>
        <v>1</v>
      </c>
      <c r="K214" s="477">
        <v>0.1</v>
      </c>
      <c r="L214" s="426">
        <f t="shared" si="139"/>
        <v>0.1</v>
      </c>
      <c r="M214" s="429">
        <f t="shared" si="140"/>
        <v>2.0000000000000005E-3</v>
      </c>
      <c r="N214" s="425">
        <f t="shared" si="141"/>
        <v>0.63856809523809532</v>
      </c>
      <c r="O214" s="1047"/>
      <c r="P214" s="1020"/>
      <c r="Q214" s="1036"/>
      <c r="R214" s="1006"/>
      <c r="S214" s="1012"/>
      <c r="T214" s="1006"/>
      <c r="U214" s="1020"/>
      <c r="V214" s="1020"/>
      <c r="W214" s="1033"/>
      <c r="X214" s="1020"/>
      <c r="Y214" s="1087"/>
      <c r="Z214" s="1087"/>
      <c r="AA214" s="1087"/>
    </row>
    <row r="215" spans="1:29" s="456" customFormat="1" ht="210" x14ac:dyDescent="0.25">
      <c r="A215" s="1098" t="str">
        <f>'TABLA 7 ESTRUCTURA PROGRAMÁTICA'!D164</f>
        <v>8.1.5 Ejecución de las inversiones en preservación, restauración, uso sostenible y generación de conocimiento (art.  11 de la Ley 1955 de 2019 y los artículos 24 y 25 de la Ley 1930 de 2018) y Participación en los espacios de consulta pública de los proyectos de reglamentación de los instrumentos económicos, financieros y de mercado, liderados por el MADS.</v>
      </c>
      <c r="B215" s="744" t="str">
        <f>'TABLA 7 ESTRUCTURA PROGRAMÁTICA'!K164</f>
        <v>Indice de ejecución RAE/GI</v>
      </c>
      <c r="C215" s="839">
        <v>85</v>
      </c>
      <c r="D215" s="677">
        <v>77.599999999999994</v>
      </c>
      <c r="E215" s="678">
        <f t="shared" si="136"/>
        <v>0.91294117647058814</v>
      </c>
      <c r="F215" s="679" t="s">
        <v>1302</v>
      </c>
      <c r="G215" s="815">
        <f t="shared" si="137"/>
        <v>0.91294117647058814</v>
      </c>
      <c r="H215" s="590">
        <f>'TABLA 7 ESTRUCTURA PROGRAMÁTICA'!I164</f>
        <v>95</v>
      </c>
      <c r="I215" s="477">
        <f t="shared" si="138"/>
        <v>0.91294117647058814</v>
      </c>
      <c r="J215" s="678">
        <f t="shared" si="131"/>
        <v>0.91294117647058814</v>
      </c>
      <c r="K215" s="477">
        <v>0.03</v>
      </c>
      <c r="L215" s="426">
        <f t="shared" si="139"/>
        <v>2.7388235294117644E-2</v>
      </c>
      <c r="M215" s="429">
        <f t="shared" si="140"/>
        <v>5.4776470588235296E-4</v>
      </c>
      <c r="N215" s="425">
        <f t="shared" si="141"/>
        <v>0.63911585994397768</v>
      </c>
      <c r="O215" s="1047"/>
      <c r="P215" s="1020"/>
      <c r="Q215" s="1036"/>
      <c r="R215" s="1006"/>
      <c r="S215" s="1012"/>
      <c r="T215" s="1006"/>
      <c r="U215" s="1020"/>
      <c r="V215" s="1020"/>
      <c r="W215" s="1033"/>
      <c r="X215" s="1020"/>
      <c r="Y215" s="1087"/>
      <c r="Z215" s="1087"/>
      <c r="AA215" s="1087"/>
    </row>
    <row r="216" spans="1:29" s="456" customFormat="1" ht="162" customHeight="1" x14ac:dyDescent="0.25">
      <c r="A216" s="1099"/>
      <c r="B216" s="744" t="str">
        <f>'TABLA 7 ESTRUCTURA PROGRAMÁTICA'!K165</f>
        <v xml:space="preserve">Nivel de participación y aportes a consutas </v>
      </c>
      <c r="C216" s="839">
        <v>100</v>
      </c>
      <c r="D216" s="677">
        <v>0</v>
      </c>
      <c r="E216" s="678">
        <f t="shared" si="136"/>
        <v>0</v>
      </c>
      <c r="F216" s="679" t="s">
        <v>1303</v>
      </c>
      <c r="G216" s="815">
        <f t="shared" si="137"/>
        <v>0</v>
      </c>
      <c r="H216" s="590">
        <f>'TABLA 7 ESTRUCTURA PROGRAMÁTICA'!I165</f>
        <v>100</v>
      </c>
      <c r="I216" s="477">
        <f t="shared" si="138"/>
        <v>0</v>
      </c>
      <c r="J216" s="678">
        <f t="shared" si="131"/>
        <v>0</v>
      </c>
      <c r="K216" s="477">
        <v>0.02</v>
      </c>
      <c r="L216" s="426">
        <f t="shared" si="139"/>
        <v>0</v>
      </c>
      <c r="M216" s="429">
        <f t="shared" si="140"/>
        <v>0</v>
      </c>
      <c r="N216" s="425">
        <f t="shared" si="141"/>
        <v>0.63911585994397768</v>
      </c>
      <c r="O216" s="1047"/>
      <c r="P216" s="1020"/>
      <c r="Q216" s="1036"/>
      <c r="R216" s="1006"/>
      <c r="S216" s="1012"/>
      <c r="T216" s="1006"/>
      <c r="U216" s="1020"/>
      <c r="V216" s="1020"/>
      <c r="W216" s="1033"/>
      <c r="X216" s="1020"/>
      <c r="Y216" s="1087"/>
      <c r="Z216" s="1087"/>
      <c r="AA216" s="1087"/>
    </row>
    <row r="217" spans="1:29" s="456" customFormat="1" ht="99" customHeight="1" x14ac:dyDescent="0.25">
      <c r="A217" s="1107" t="str">
        <f>'TABLA 7 ESTRUCTURA PROGRAMÁTICA'!D166</f>
        <v>8.1.6  Diseño e implementación del Sistema de Gestión Ambiental SGA- NTC ISO 14001:2015 para la sede bioclimática de la entidad en Valledupar</v>
      </c>
      <c r="B217" s="832" t="str">
        <f>'TABLA 7 ESTRUCTURA PROGRAMÁTICA'!K166</f>
        <v>Sistema diseñado</v>
      </c>
      <c r="C217" s="839">
        <v>0.7</v>
      </c>
      <c r="D217" s="680">
        <v>0.1</v>
      </c>
      <c r="E217" s="678">
        <f>IF(C217=0,"N.A",(D217/C217)*1)</f>
        <v>0.14285714285714288</v>
      </c>
      <c r="F217" s="734" t="s">
        <v>1297</v>
      </c>
      <c r="G217" s="815">
        <f t="shared" si="137"/>
        <v>0.14285714285714288</v>
      </c>
      <c r="H217" s="590">
        <f>'TABLA 7 ESTRUCTURA PROGRAMÁTICA'!I166</f>
        <v>1</v>
      </c>
      <c r="I217" s="477">
        <f t="shared" si="138"/>
        <v>0.14285714285714288</v>
      </c>
      <c r="J217" s="678">
        <f t="shared" si="131"/>
        <v>0.14285714285714288</v>
      </c>
      <c r="K217" s="477">
        <v>0.05</v>
      </c>
      <c r="L217" s="426">
        <f t="shared" si="139"/>
        <v>7.1428571428571444E-3</v>
      </c>
      <c r="M217" s="429">
        <f t="shared" si="140"/>
        <v>1.4285714285714289E-4</v>
      </c>
      <c r="N217" s="425">
        <f t="shared" si="141"/>
        <v>0.63925871708683479</v>
      </c>
      <c r="O217" s="1047"/>
      <c r="P217" s="1020"/>
      <c r="Q217" s="1036"/>
      <c r="R217" s="1006"/>
      <c r="S217" s="1012"/>
      <c r="T217" s="1006"/>
      <c r="U217" s="1020"/>
      <c r="V217" s="1020"/>
      <c r="W217" s="1033"/>
      <c r="X217" s="1020"/>
      <c r="Y217" s="1087"/>
      <c r="Z217" s="1087"/>
      <c r="AA217" s="1087"/>
    </row>
    <row r="218" spans="1:29" s="456" customFormat="1" ht="62.25" customHeight="1" x14ac:dyDescent="0.25">
      <c r="A218" s="1108"/>
      <c r="B218" s="832" t="str">
        <f>'TABLA 7 ESTRUCTURA PROGRAMÁTICA'!K167</f>
        <v>Sistema implementado</v>
      </c>
      <c r="C218" s="839">
        <v>1</v>
      </c>
      <c r="D218" s="677">
        <v>0</v>
      </c>
      <c r="E218" s="678">
        <f t="shared" si="136"/>
        <v>0</v>
      </c>
      <c r="F218" s="907" t="s">
        <v>1298</v>
      </c>
      <c r="G218" s="815">
        <f t="shared" si="137"/>
        <v>0</v>
      </c>
      <c r="H218" s="590">
        <f>'TABLA 7 ESTRUCTURA PROGRAMÁTICA'!I167</f>
        <v>1</v>
      </c>
      <c r="I218" s="477">
        <f t="shared" si="138"/>
        <v>0</v>
      </c>
      <c r="J218" s="678">
        <f t="shared" si="131"/>
        <v>0</v>
      </c>
      <c r="K218" s="477">
        <v>0.05</v>
      </c>
      <c r="L218" s="426">
        <f t="shared" si="139"/>
        <v>0</v>
      </c>
      <c r="M218" s="429">
        <f t="shared" si="140"/>
        <v>0</v>
      </c>
      <c r="N218" s="425">
        <f t="shared" si="141"/>
        <v>0.63925871708683479</v>
      </c>
      <c r="O218" s="1047"/>
      <c r="P218" s="1020"/>
      <c r="Q218" s="1036"/>
      <c r="R218" s="1006"/>
      <c r="S218" s="1012"/>
      <c r="T218" s="1006"/>
      <c r="U218" s="1020"/>
      <c r="V218" s="1020"/>
      <c r="W218" s="1033"/>
      <c r="X218" s="1020"/>
      <c r="Y218" s="1087"/>
      <c r="Z218" s="1087"/>
      <c r="AA218" s="1087"/>
    </row>
    <row r="219" spans="1:29" s="456" customFormat="1" ht="324.75" hidden="1" customHeight="1" x14ac:dyDescent="0.25">
      <c r="A219" s="1108"/>
      <c r="B219" s="832" t="str">
        <f>'TABLA 7 ESTRUCTURA PROGRAMÁTICA'!K168</f>
        <v>Sistema evaluado y certificado</v>
      </c>
      <c r="C219" s="839">
        <v>0</v>
      </c>
      <c r="D219" s="677"/>
      <c r="E219" s="678" t="str">
        <f t="shared" si="136"/>
        <v>N.A</v>
      </c>
      <c r="F219" s="734"/>
      <c r="G219" s="815" t="str">
        <f t="shared" si="137"/>
        <v>N.A</v>
      </c>
      <c r="H219" s="590">
        <f>'TABLA 7 ESTRUCTURA PROGRAMÁTICA'!I168</f>
        <v>1</v>
      </c>
      <c r="I219" s="477" t="str">
        <f t="shared" si="138"/>
        <v>N.A</v>
      </c>
      <c r="J219" s="678" t="str">
        <f t="shared" si="131"/>
        <v>N.A</v>
      </c>
      <c r="K219" s="477">
        <v>0.05</v>
      </c>
      <c r="L219" s="426" t="str">
        <f t="shared" si="139"/>
        <v>N.A</v>
      </c>
      <c r="M219" s="429" t="str">
        <f t="shared" si="140"/>
        <v>N.A</v>
      </c>
      <c r="N219" s="425">
        <f t="shared" si="141"/>
        <v>0.63925871708683479</v>
      </c>
      <c r="O219" s="1047"/>
      <c r="P219" s="1020"/>
      <c r="Q219" s="1036"/>
      <c r="R219" s="1006"/>
      <c r="S219" s="1012"/>
      <c r="T219" s="1006"/>
      <c r="U219" s="1020"/>
      <c r="V219" s="1020"/>
      <c r="W219" s="1033"/>
      <c r="X219" s="1020"/>
      <c r="Y219" s="1087"/>
      <c r="Z219" s="1087"/>
      <c r="AA219" s="1087"/>
    </row>
    <row r="220" spans="1:29" s="456" customFormat="1" ht="324.75" hidden="1" customHeight="1" x14ac:dyDescent="0.25">
      <c r="A220" s="1109"/>
      <c r="B220" s="832" t="str">
        <f>'TABLA 7 ESTRUCTURA PROGRAMÁTICA'!K169</f>
        <v>Sistema en mantenimiento y mejoramiento continuo</v>
      </c>
      <c r="C220" s="839">
        <v>0</v>
      </c>
      <c r="D220" s="677"/>
      <c r="E220" s="678" t="str">
        <f t="shared" si="136"/>
        <v>N.A</v>
      </c>
      <c r="F220" s="734"/>
      <c r="G220" s="815" t="str">
        <f t="shared" si="137"/>
        <v>N.A</v>
      </c>
      <c r="H220" s="590">
        <f>'TABLA 7 ESTRUCTURA PROGRAMÁTICA'!I169</f>
        <v>1</v>
      </c>
      <c r="I220" s="477" t="str">
        <f t="shared" si="138"/>
        <v>N.A</v>
      </c>
      <c r="J220" s="678" t="str">
        <f t="shared" si="131"/>
        <v>N.A</v>
      </c>
      <c r="K220" s="477">
        <v>0.05</v>
      </c>
      <c r="L220" s="426" t="str">
        <f t="shared" si="139"/>
        <v>N.A</v>
      </c>
      <c r="M220" s="429" t="str">
        <f t="shared" si="140"/>
        <v>N.A</v>
      </c>
      <c r="N220" s="425">
        <f t="shared" si="141"/>
        <v>0.63925871708683479</v>
      </c>
      <c r="O220" s="1047"/>
      <c r="P220" s="1020"/>
      <c r="Q220" s="1036"/>
      <c r="R220" s="1006"/>
      <c r="S220" s="1012"/>
      <c r="T220" s="1006"/>
      <c r="U220" s="1020"/>
      <c r="V220" s="1020"/>
      <c r="W220" s="1033"/>
      <c r="X220" s="1020"/>
      <c r="Y220" s="1087"/>
      <c r="Z220" s="1087"/>
      <c r="AA220" s="1087"/>
    </row>
    <row r="221" spans="1:29" s="456" customFormat="1" ht="120" x14ac:dyDescent="0.25">
      <c r="A221" s="1150" t="str">
        <f>'TABLA 7 ESTRUCTURA PROGRAMÁTICA'!D170</f>
        <v xml:space="preserve">8.1.7 Gestión para la venta de  servicio de laboratorio ambiental de agua  (estrategia administrativa y de sostenibilidad financiera) en armonía con la actividad o subp 2.4.4   </v>
      </c>
      <c r="B221" s="855" t="str">
        <f>'TABLA 7 ESTRUCTURA PROGRAMÁTICA'!K170</f>
        <v>Dotación, operación y posterior acreditación del laboratorio de aguas</v>
      </c>
      <c r="C221" s="856">
        <v>50</v>
      </c>
      <c r="D221" s="906">
        <v>30</v>
      </c>
      <c r="E221" s="857">
        <f t="shared" si="136"/>
        <v>0.6</v>
      </c>
      <c r="F221" s="923" t="s">
        <v>1262</v>
      </c>
      <c r="G221" s="858">
        <f>E221</f>
        <v>0.6</v>
      </c>
      <c r="H221" s="859">
        <f>'TABLA 7 ESTRUCTURA PROGRAMÁTICA'!I171</f>
        <v>100</v>
      </c>
      <c r="I221" s="852">
        <f t="shared" si="138"/>
        <v>0.6</v>
      </c>
      <c r="J221" s="857">
        <f t="shared" si="131"/>
        <v>0.6</v>
      </c>
      <c r="K221" s="852">
        <v>0.05</v>
      </c>
      <c r="L221" s="848">
        <f t="shared" si="139"/>
        <v>0.03</v>
      </c>
      <c r="M221" s="860">
        <f t="shared" si="140"/>
        <v>6.0000000000000006E-4</v>
      </c>
      <c r="N221" s="861">
        <f t="shared" si="141"/>
        <v>0.63985871708683484</v>
      </c>
      <c r="O221" s="1047"/>
      <c r="P221" s="1020"/>
      <c r="Q221" s="1036"/>
      <c r="R221" s="1006"/>
      <c r="S221" s="1012"/>
      <c r="T221" s="1006"/>
      <c r="U221" s="1020"/>
      <c r="V221" s="1020"/>
      <c r="W221" s="1033"/>
      <c r="X221" s="1020"/>
      <c r="Y221" s="1087"/>
      <c r="Z221" s="1087"/>
      <c r="AA221" s="1087"/>
    </row>
    <row r="222" spans="1:29" s="421" customFormat="1" ht="389.25" customHeight="1" x14ac:dyDescent="0.25">
      <c r="A222" s="1151"/>
      <c r="B222" s="455" t="s">
        <v>1016</v>
      </c>
      <c r="C222" s="847">
        <v>10</v>
      </c>
      <c r="D222" s="900">
        <v>0</v>
      </c>
      <c r="E222" s="678">
        <f t="shared" si="136"/>
        <v>0</v>
      </c>
      <c r="F222" s="679" t="s">
        <v>1193</v>
      </c>
      <c r="G222" s="815">
        <f>E222</f>
        <v>0</v>
      </c>
      <c r="H222" s="590">
        <v>100</v>
      </c>
      <c r="I222" s="477">
        <f t="shared" si="138"/>
        <v>0</v>
      </c>
      <c r="J222" s="678">
        <f t="shared" si="131"/>
        <v>0</v>
      </c>
      <c r="K222" s="477">
        <v>0.05</v>
      </c>
      <c r="L222" s="426">
        <f t="shared" si="139"/>
        <v>0</v>
      </c>
      <c r="M222" s="429">
        <f t="shared" si="140"/>
        <v>0</v>
      </c>
      <c r="N222" s="425">
        <f t="shared" si="141"/>
        <v>0.63985871708683484</v>
      </c>
      <c r="O222" s="1048"/>
      <c r="P222" s="1021"/>
      <c r="Q222" s="1037"/>
      <c r="R222" s="1007"/>
      <c r="S222" s="1013"/>
      <c r="T222" s="1007"/>
      <c r="U222" s="1021"/>
      <c r="V222" s="1021"/>
      <c r="W222" s="1034"/>
      <c r="X222" s="1021"/>
      <c r="Y222" s="1088"/>
      <c r="Z222" s="1088"/>
      <c r="AA222" s="1088"/>
    </row>
    <row r="223" spans="1:29" s="456" customFormat="1" ht="61.5" customHeight="1" x14ac:dyDescent="0.25">
      <c r="A223" s="1090" t="s">
        <v>638</v>
      </c>
      <c r="B223" s="1091"/>
      <c r="C223" s="1091"/>
      <c r="D223" s="1091"/>
      <c r="E223" s="1091"/>
      <c r="F223" s="1092"/>
      <c r="G223" s="862"/>
      <c r="H223" s="863"/>
      <c r="I223" s="864"/>
      <c r="J223" s="865">
        <f t="shared" si="131"/>
        <v>0</v>
      </c>
      <c r="K223" s="755"/>
      <c r="L223" s="873">
        <f>SUM(L210:L221)</f>
        <v>0.68578109243697472</v>
      </c>
      <c r="M223" s="589"/>
      <c r="N223" s="866"/>
      <c r="O223" s="867"/>
      <c r="P223" s="868"/>
      <c r="Q223" s="869"/>
      <c r="R223" s="869"/>
      <c r="S223" s="869"/>
      <c r="T223" s="869"/>
      <c r="U223" s="870"/>
      <c r="V223" s="851"/>
      <c r="W223" s="850"/>
      <c r="X223" s="871"/>
      <c r="Y223" s="849"/>
      <c r="Z223" s="872"/>
      <c r="AA223" s="872"/>
    </row>
    <row r="224" spans="1:29" s="423" customFormat="1" x14ac:dyDescent="0.25">
      <c r="A224" s="457" t="str">
        <f>A208</f>
        <v>8. DESARROLLO INSTITUCIONAL SINÉRGICO</v>
      </c>
      <c r="B224" s="747"/>
      <c r="C224" s="468"/>
      <c r="D224" s="469"/>
      <c r="E224" s="432"/>
      <c r="F224" s="435"/>
      <c r="G224" s="409"/>
      <c r="H224" s="440"/>
      <c r="I224" s="440"/>
      <c r="J224" s="440"/>
      <c r="K224" s="443">
        <v>0.05</v>
      </c>
      <c r="L224" s="444"/>
      <c r="M224" s="432"/>
      <c r="N224" s="483"/>
      <c r="O224" s="777"/>
      <c r="P224" s="483"/>
      <c r="Q224" s="483"/>
      <c r="R224" s="483"/>
      <c r="S224" s="483"/>
      <c r="T224" s="483"/>
      <c r="U224" s="484"/>
      <c r="V224" s="484"/>
      <c r="W224" s="443"/>
      <c r="X224" s="485"/>
      <c r="Y224" s="803"/>
      <c r="Z224" s="421"/>
      <c r="AA224" s="421"/>
      <c r="AB224" s="456"/>
      <c r="AC224" s="456"/>
    </row>
    <row r="225" spans="1:29" s="458" customFormat="1" ht="130.5" customHeight="1" x14ac:dyDescent="0.25">
      <c r="A225" s="461" t="str">
        <f>'TABLA 7 ESTRUCTURA PROGRAMÁTICA'!C173</f>
        <v>8.2 Gestión e implementacion de acciones  para el aumento de la capacidad de desempeño  institucional integral de Corpocesar.</v>
      </c>
      <c r="B225" s="410"/>
      <c r="C225" s="470"/>
      <c r="D225" s="414"/>
      <c r="E225" s="814">
        <f>E226*$K$226+E227*$K$227+E228*$K$228+E229*$K$229+E230*$K$230+E231*$K$231+E232*$K$232+E233*$K$233+E234*$K$234+E235*$K$235</f>
        <v>0.70608333333333329</v>
      </c>
      <c r="F225" s="359"/>
      <c r="G225" s="428">
        <f>G226*$K$226+G227*$K$227+G228*$K$228+G229*$K$229+G230*$K$230+G231*$K$231+G233*$K$233+G234*$K$234+G235*$K$235</f>
        <v>0.55608333333333326</v>
      </c>
      <c r="H225" s="357"/>
      <c r="I225" s="357"/>
      <c r="J225" s="428">
        <f>J226*$K$226+J227*$K$227+J228*$K$228+J229*$K$229+J230*$K$230+J231*$K$231+J233*$K$233+J234*$K$234+J235*$K$235</f>
        <v>0.55608333333333326</v>
      </c>
      <c r="K225" s="415">
        <v>0.3</v>
      </c>
      <c r="L225" s="427"/>
      <c r="M225" s="428"/>
      <c r="N225" s="486"/>
      <c r="O225" s="358"/>
      <c r="P225" s="486"/>
      <c r="Q225" s="486"/>
      <c r="R225" s="486"/>
      <c r="S225" s="486"/>
      <c r="T225" s="486"/>
      <c r="U225" s="487"/>
      <c r="V225" s="487"/>
      <c r="W225" s="415"/>
      <c r="X225" s="488"/>
      <c r="Y225" s="803"/>
      <c r="Z225" s="421"/>
      <c r="AA225" s="421"/>
      <c r="AB225" s="456"/>
      <c r="AC225" s="456"/>
    </row>
    <row r="226" spans="1:29" s="456" customFormat="1" ht="360" x14ac:dyDescent="0.25">
      <c r="A226" s="1098" t="str">
        <f>'TABLA 7 ESTRUCTURA PROGRAMÁTICA'!D173</f>
        <v>8.2.1 Optimización del SIGC de la entidad en el marco del modelo integrado de planeación y gestión MIPG (revisión de la política de calidad y sus sistemas)   enfocada al desempeño óptimo de la entidad  - IEDI- (eficiencia comparativa) y control interno de gestión,  en armonia con la política y retos del PGAR).</v>
      </c>
      <c r="B226" s="744" t="str">
        <f>'TABLA 7 ESTRUCTURA PROGRAMÁTICA'!K173</f>
        <v>Indice Sistema de calidad y MIPG optimizado</v>
      </c>
      <c r="C226" s="839">
        <v>100</v>
      </c>
      <c r="D226" s="900">
        <v>60</v>
      </c>
      <c r="E226" s="678">
        <f t="shared" ref="E226:E235" si="142">IF(C226=0,"N.A",(D226/C226)*1)</f>
        <v>0.6</v>
      </c>
      <c r="F226" s="895" t="s">
        <v>1236</v>
      </c>
      <c r="G226" s="815">
        <f>E226</f>
        <v>0.6</v>
      </c>
      <c r="H226" s="417">
        <f>'TABLA 7 ESTRUCTURA PROGRAMÁTICA'!I173</f>
        <v>100</v>
      </c>
      <c r="I226" s="477">
        <f>E226</f>
        <v>0.6</v>
      </c>
      <c r="J226" s="678">
        <f t="shared" si="131"/>
        <v>0.6</v>
      </c>
      <c r="K226" s="477">
        <v>0.1</v>
      </c>
      <c r="L226" s="426">
        <f>IF(C226=0,E226,(E226*K226))</f>
        <v>0.06</v>
      </c>
      <c r="M226" s="429">
        <f>IF(L226="N.A","N.A",L226*$K$225*$K$226)</f>
        <v>1.8E-3</v>
      </c>
      <c r="N226" s="425">
        <f>(IF(M226="N.A",0,M226))+N221</f>
        <v>0.64165871708683486</v>
      </c>
      <c r="O226" s="1046">
        <v>500000000</v>
      </c>
      <c r="P226" s="1019">
        <v>405549296</v>
      </c>
      <c r="Q226" s="1035">
        <f>P226/O226</f>
        <v>0.81109859200000001</v>
      </c>
      <c r="R226" s="1005">
        <f>P226</f>
        <v>405549296</v>
      </c>
      <c r="S226" s="1008">
        <f>R226/P226</f>
        <v>1</v>
      </c>
      <c r="T226" s="1005">
        <f>P226-R226</f>
        <v>0</v>
      </c>
      <c r="U226" s="1019">
        <f>O226</f>
        <v>500000000</v>
      </c>
      <c r="V226" s="1019">
        <f>P226</f>
        <v>405549296</v>
      </c>
      <c r="W226" s="1032">
        <f>Q226</f>
        <v>0.81109859200000001</v>
      </c>
      <c r="X226" s="1019"/>
      <c r="Y226" s="1086" t="s">
        <v>1108</v>
      </c>
      <c r="Z226" s="1086" t="s">
        <v>724</v>
      </c>
      <c r="AA226" s="1086" t="s">
        <v>1115</v>
      </c>
    </row>
    <row r="227" spans="1:29" s="456" customFormat="1" ht="162.75" customHeight="1" x14ac:dyDescent="0.25">
      <c r="A227" s="1099"/>
      <c r="B227" s="744" t="str">
        <f>'TABLA 7 ESTRUCTURA PROGRAMÁTICA'!K174</f>
        <v xml:space="preserve">Sistema de Control interno de gestión fortalecido (recursos  físicos, tecnológico y humano)/año </v>
      </c>
      <c r="C227" s="839">
        <v>1</v>
      </c>
      <c r="D227" s="893">
        <v>0.6</v>
      </c>
      <c r="E227" s="678">
        <f t="shared" si="142"/>
        <v>0.6</v>
      </c>
      <c r="F227" s="895" t="s">
        <v>1237</v>
      </c>
      <c r="G227" s="815">
        <f>E227</f>
        <v>0.6</v>
      </c>
      <c r="H227" s="417">
        <f>'TABLA 7 ESTRUCTURA PROGRAMÁTICA'!I174</f>
        <v>1</v>
      </c>
      <c r="I227" s="477">
        <f>G227</f>
        <v>0.6</v>
      </c>
      <c r="J227" s="678">
        <f t="shared" si="131"/>
        <v>0.6</v>
      </c>
      <c r="K227" s="477">
        <v>0.1</v>
      </c>
      <c r="L227" s="426">
        <f>IF(C227=0,G227,(G227*K227))</f>
        <v>0.06</v>
      </c>
      <c r="M227" s="429">
        <f t="shared" ref="M227:M235" si="143">IF(L227="N.A","N.A",L227*$K$225*$K$226)</f>
        <v>1.8E-3</v>
      </c>
      <c r="N227" s="425">
        <f>(IF(M227="N.A",0,M227))+N226</f>
        <v>0.64345871708683489</v>
      </c>
      <c r="O227" s="1047"/>
      <c r="P227" s="1020"/>
      <c r="Q227" s="1036"/>
      <c r="R227" s="1006"/>
      <c r="S227" s="1009"/>
      <c r="T227" s="1006"/>
      <c r="U227" s="1020"/>
      <c r="V227" s="1020"/>
      <c r="W227" s="1033"/>
      <c r="X227" s="1020"/>
      <c r="Y227" s="1087"/>
      <c r="Z227" s="1087"/>
      <c r="AA227" s="1087"/>
    </row>
    <row r="228" spans="1:29" s="456" customFormat="1" ht="120" x14ac:dyDescent="0.25">
      <c r="A228" s="455" t="str">
        <f>'TABLA 7 ESTRUCTURA PROGRAMÁTICA'!D175</f>
        <v xml:space="preserve">8.2.2 Optimización integrada del sistema de atención al ciudadano (PQR´s, ventanilla única),  quejas y sanciones ambientales con el VITAL. (RH, tecnológicos, documental  y físicos). </v>
      </c>
      <c r="B228" s="744" t="str">
        <f>'TABLA 7 ESTRUCTURA PROGRAMÁTICA'!K175</f>
        <v xml:space="preserve">Avance de la optimización del sistema </v>
      </c>
      <c r="C228" s="811">
        <v>60</v>
      </c>
      <c r="D228" s="677">
        <v>50</v>
      </c>
      <c r="E228" s="678">
        <f t="shared" si="142"/>
        <v>0.83333333333333337</v>
      </c>
      <c r="F228" s="895" t="s">
        <v>1265</v>
      </c>
      <c r="G228" s="815">
        <f>E228</f>
        <v>0.83333333333333337</v>
      </c>
      <c r="H228" s="417">
        <f>'TABLA 7 ESTRUCTURA PROGRAMÁTICA'!I175</f>
        <v>100</v>
      </c>
      <c r="I228" s="477">
        <f t="shared" ref="I228:I235" si="144">E228</f>
        <v>0.83333333333333337</v>
      </c>
      <c r="J228" s="678">
        <f t="shared" si="131"/>
        <v>0.83333333333333337</v>
      </c>
      <c r="K228" s="477">
        <v>0.1</v>
      </c>
      <c r="L228" s="426">
        <f t="shared" ref="L228:L235" si="145">IF(C228=0,E228,(E228*K228))</f>
        <v>8.3333333333333343E-2</v>
      </c>
      <c r="M228" s="429">
        <f t="shared" si="143"/>
        <v>2.5000000000000005E-3</v>
      </c>
      <c r="N228" s="425">
        <f t="shared" ref="N228:N235" si="146">(IF(M228="N.A",0,M228))+N227</f>
        <v>0.64595871708683483</v>
      </c>
      <c r="O228" s="1047"/>
      <c r="P228" s="1020"/>
      <c r="Q228" s="1036"/>
      <c r="R228" s="1006"/>
      <c r="S228" s="1009"/>
      <c r="T228" s="1006"/>
      <c r="U228" s="1020"/>
      <c r="V228" s="1020"/>
      <c r="W228" s="1033"/>
      <c r="X228" s="1020"/>
      <c r="Y228" s="1087"/>
      <c r="Z228" s="1087"/>
      <c r="AA228" s="1087"/>
    </row>
    <row r="229" spans="1:29" s="456" customFormat="1" ht="120" x14ac:dyDescent="0.25">
      <c r="A229" s="455" t="str">
        <f>'TABLA 7 ESTRUCTURA PROGRAMÁTICA'!D177</f>
        <v xml:space="preserve">8.2.3 Fortalecimiento del Banco de Programas y Proyectos como soporte a la gestión de inversión ambiental de la entidad </v>
      </c>
      <c r="B229" s="744" t="str">
        <f>'TABLA 7 ESTRUCTURA PROGRAMÁTICA'!K177</f>
        <v>BPI-CAR fortalecido</v>
      </c>
      <c r="C229" s="811">
        <v>1</v>
      </c>
      <c r="D229" s="677">
        <v>1</v>
      </c>
      <c r="E229" s="678">
        <f t="shared" si="142"/>
        <v>1</v>
      </c>
      <c r="F229" s="908" t="s">
        <v>1201</v>
      </c>
      <c r="G229" s="815">
        <f>E229</f>
        <v>1</v>
      </c>
      <c r="H229" s="417">
        <f>'TABLA 7 ESTRUCTURA PROGRAMÁTICA'!I177</f>
        <v>1</v>
      </c>
      <c r="I229" s="477">
        <f>G229</f>
        <v>1</v>
      </c>
      <c r="J229" s="678">
        <f t="shared" si="131"/>
        <v>1</v>
      </c>
      <c r="K229" s="477">
        <v>0.15</v>
      </c>
      <c r="L229" s="426">
        <f>IF(C229=0,G229,(G229*K229))</f>
        <v>0.15</v>
      </c>
      <c r="M229" s="429">
        <f t="shared" si="143"/>
        <v>4.4999999999999997E-3</v>
      </c>
      <c r="N229" s="425">
        <f t="shared" si="146"/>
        <v>0.65045871708683478</v>
      </c>
      <c r="O229" s="1047"/>
      <c r="P229" s="1020"/>
      <c r="Q229" s="1036"/>
      <c r="R229" s="1006"/>
      <c r="S229" s="1009"/>
      <c r="T229" s="1006"/>
      <c r="U229" s="1020"/>
      <c r="V229" s="1020"/>
      <c r="W229" s="1033"/>
      <c r="X229" s="1020"/>
      <c r="Y229" s="1087"/>
      <c r="Z229" s="1087"/>
      <c r="AA229" s="1087"/>
    </row>
    <row r="230" spans="1:29" s="456" customFormat="1" ht="408" customHeight="1" x14ac:dyDescent="0.25">
      <c r="A230" s="455" t="str">
        <f>'TABLA 7 ESTRUCTURA PROGRAMÁTICA'!D178</f>
        <v>8.2.4 Concertación, gestión  e Implementación del programa de bienestar social e incentivos, y  de  formación y capacitación</v>
      </c>
      <c r="B230" s="744" t="str">
        <f>'TABLA 7 ESTRUCTURA PROGRAMÁTICA'!K178</f>
        <v xml:space="preserve">Indice de Eficacia/programa </v>
      </c>
      <c r="C230" s="811">
        <v>100</v>
      </c>
      <c r="D230" s="900">
        <v>34</v>
      </c>
      <c r="E230" s="419">
        <f t="shared" si="142"/>
        <v>0.34</v>
      </c>
      <c r="F230" s="914" t="s">
        <v>1275</v>
      </c>
      <c r="G230" s="815">
        <f>E230</f>
        <v>0.34</v>
      </c>
      <c r="H230" s="417">
        <f>'TABLA 7 ESTRUCTURA PROGRAMÁTICA'!I178</f>
        <v>100</v>
      </c>
      <c r="I230" s="477">
        <f t="shared" si="144"/>
        <v>0.34</v>
      </c>
      <c r="J230" s="678">
        <f t="shared" si="131"/>
        <v>0.34</v>
      </c>
      <c r="K230" s="477">
        <v>0.1</v>
      </c>
      <c r="L230" s="426">
        <f t="shared" si="145"/>
        <v>3.4000000000000002E-2</v>
      </c>
      <c r="M230" s="429">
        <f t="shared" si="143"/>
        <v>1.0200000000000001E-3</v>
      </c>
      <c r="N230" s="425">
        <f t="shared" si="146"/>
        <v>0.6514787170868348</v>
      </c>
      <c r="O230" s="1047"/>
      <c r="P230" s="1020"/>
      <c r="Q230" s="1036"/>
      <c r="R230" s="1006"/>
      <c r="S230" s="1009"/>
      <c r="T230" s="1006"/>
      <c r="U230" s="1020"/>
      <c r="V230" s="1020"/>
      <c r="W230" s="1033"/>
      <c r="X230" s="1020"/>
      <c r="Y230" s="1087"/>
      <c r="Z230" s="1087"/>
      <c r="AA230" s="1087"/>
    </row>
    <row r="231" spans="1:29" s="456" customFormat="1" ht="347.25" customHeight="1" x14ac:dyDescent="0.25">
      <c r="A231" s="1100" t="str">
        <f>'TABLA 7 ESTRUCTURA PROGRAMÁTICA'!D180</f>
        <v>8.2.5 Optimización física de la  sede principal de Corpocesar y seccionales (infraestructura, Dotación, mantenimiento, protección de activos y bienes corporativos, etc. Según diagnóstico, PM y SIGC).</v>
      </c>
      <c r="B231" s="744" t="str">
        <f>'TABLA 7 ESTRUCTURA PROGRAMÁTICA'!K180</f>
        <v xml:space="preserve">Infraestructuras optimizadas y mantenidas/sedes propias </v>
      </c>
      <c r="C231" s="839">
        <v>1</v>
      </c>
      <c r="D231" s="680">
        <v>0.5</v>
      </c>
      <c r="E231" s="678">
        <f t="shared" si="142"/>
        <v>0.5</v>
      </c>
      <c r="F231" s="908" t="s">
        <v>1202</v>
      </c>
      <c r="G231" s="815">
        <f t="shared" ref="G231:G235" si="147">E231</f>
        <v>0.5</v>
      </c>
      <c r="H231" s="417">
        <f>'TABLA 7 ESTRUCTURA PROGRAMÁTICA'!I180</f>
        <v>3</v>
      </c>
      <c r="I231" s="477">
        <f t="shared" si="144"/>
        <v>0.5</v>
      </c>
      <c r="J231" s="678">
        <f t="shared" si="131"/>
        <v>0.5</v>
      </c>
      <c r="K231" s="477">
        <v>0.15</v>
      </c>
      <c r="L231" s="426">
        <f t="shared" si="145"/>
        <v>7.4999999999999997E-2</v>
      </c>
      <c r="M231" s="429">
        <f t="shared" si="143"/>
        <v>2.2499999999999998E-3</v>
      </c>
      <c r="N231" s="425">
        <f t="shared" si="146"/>
        <v>0.65372871708683478</v>
      </c>
      <c r="O231" s="1047"/>
      <c r="P231" s="1020"/>
      <c r="Q231" s="1036"/>
      <c r="R231" s="1006"/>
      <c r="S231" s="1009"/>
      <c r="T231" s="1006"/>
      <c r="U231" s="1020"/>
      <c r="V231" s="1020"/>
      <c r="W231" s="1033"/>
      <c r="X231" s="1020"/>
      <c r="Y231" s="1087"/>
      <c r="Z231" s="1087"/>
      <c r="AA231" s="1087"/>
    </row>
    <row r="232" spans="1:29" s="456" customFormat="1" ht="299.25" customHeight="1" x14ac:dyDescent="0.25">
      <c r="A232" s="1101"/>
      <c r="B232" s="744" t="str">
        <f>'TABLA 7 ESTRUCTURA PROGRAMÁTICA'!K181</f>
        <v>Seccionales adecuadas   dotadas y mantenidas</v>
      </c>
      <c r="C232" s="839">
        <v>1</v>
      </c>
      <c r="D232" s="677">
        <v>1</v>
      </c>
      <c r="E232" s="678">
        <f t="shared" si="142"/>
        <v>1</v>
      </c>
      <c r="F232" s="908" t="s">
        <v>1306</v>
      </c>
      <c r="G232" s="815">
        <f t="shared" si="147"/>
        <v>1</v>
      </c>
      <c r="H232" s="417">
        <f>'TABLA 7 ESTRUCTURA PROGRAMÁTICA'!I181</f>
        <v>4</v>
      </c>
      <c r="I232" s="477">
        <f t="shared" si="144"/>
        <v>1</v>
      </c>
      <c r="J232" s="678">
        <f t="shared" si="131"/>
        <v>1</v>
      </c>
      <c r="K232" s="477">
        <v>0.15</v>
      </c>
      <c r="L232" s="426">
        <f t="shared" si="145"/>
        <v>0.15</v>
      </c>
      <c r="M232" s="429">
        <f t="shared" si="143"/>
        <v>4.4999999999999997E-3</v>
      </c>
      <c r="N232" s="425">
        <f>(IF(M232="N.A",0,M232))+N231</f>
        <v>0.65822871708683472</v>
      </c>
      <c r="O232" s="1047"/>
      <c r="P232" s="1020"/>
      <c r="Q232" s="1036"/>
      <c r="R232" s="1006"/>
      <c r="S232" s="1009"/>
      <c r="T232" s="1006"/>
      <c r="U232" s="1020"/>
      <c r="V232" s="1020"/>
      <c r="W232" s="1033"/>
      <c r="X232" s="1020"/>
      <c r="Y232" s="1087"/>
      <c r="Z232" s="1087"/>
      <c r="AA232" s="1087"/>
    </row>
    <row r="233" spans="1:29" s="456" customFormat="1" ht="156.75" customHeight="1" x14ac:dyDescent="0.25">
      <c r="A233" s="1102"/>
      <c r="B233" s="744" t="str">
        <f>'TABLA 7 ESTRUCTURA PROGRAMÁTICA'!K182</f>
        <v xml:space="preserve">Activos y bienes protegidos </v>
      </c>
      <c r="C233" s="839">
        <v>100</v>
      </c>
      <c r="D233" s="677">
        <v>100</v>
      </c>
      <c r="E233" s="678">
        <f t="shared" si="142"/>
        <v>1</v>
      </c>
      <c r="F233" s="679" t="s">
        <v>1304</v>
      </c>
      <c r="G233" s="815">
        <f t="shared" si="147"/>
        <v>1</v>
      </c>
      <c r="H233" s="417">
        <f>'TABLA 7 ESTRUCTURA PROGRAMÁTICA'!I182</f>
        <v>100</v>
      </c>
      <c r="I233" s="477">
        <f>E233</f>
        <v>1</v>
      </c>
      <c r="J233" s="678">
        <f t="shared" si="131"/>
        <v>1</v>
      </c>
      <c r="K233" s="477">
        <v>0.05</v>
      </c>
      <c r="L233" s="426">
        <f t="shared" si="145"/>
        <v>0.05</v>
      </c>
      <c r="M233" s="429">
        <f t="shared" si="143"/>
        <v>1.5E-3</v>
      </c>
      <c r="N233" s="425">
        <f t="shared" si="146"/>
        <v>0.65972871708683467</v>
      </c>
      <c r="O233" s="1047"/>
      <c r="P233" s="1020"/>
      <c r="Q233" s="1036"/>
      <c r="R233" s="1006"/>
      <c r="S233" s="1009"/>
      <c r="T233" s="1006"/>
      <c r="U233" s="1020"/>
      <c r="V233" s="1020"/>
      <c r="W233" s="1033"/>
      <c r="X233" s="1020"/>
      <c r="Y233" s="1087"/>
      <c r="Z233" s="1087"/>
      <c r="AA233" s="1087"/>
    </row>
    <row r="234" spans="1:29" s="456" customFormat="1" ht="117" x14ac:dyDescent="0.25">
      <c r="A234" s="833" t="str">
        <f>'TABLA 7 ESTRUCTURA PROGRAMÁTICA'!D183</f>
        <v xml:space="preserve">8.2.6 Continuación de la optimización fisica y  operativa (TRD, TVD,  PINAR, SIC)  de la gestión archívistica y documental  (consulta virtual y física centro de documentación), según plan específico. </v>
      </c>
      <c r="B234" s="744" t="str">
        <f>'TABLA 7 ESTRUCTURA PROGRAMÁTICA'!K183</f>
        <v xml:space="preserve">Avance del sistema archivístico y documental.  </v>
      </c>
      <c r="C234" s="839">
        <v>80</v>
      </c>
      <c r="D234" s="677">
        <v>70</v>
      </c>
      <c r="E234" s="678">
        <f t="shared" si="142"/>
        <v>0.875</v>
      </c>
      <c r="F234" s="679" t="s">
        <v>1166</v>
      </c>
      <c r="G234" s="815">
        <f t="shared" si="147"/>
        <v>0.875</v>
      </c>
      <c r="H234" s="417">
        <f>'TABLA 7 ESTRUCTURA PROGRAMÁTICA'!I183</f>
        <v>100</v>
      </c>
      <c r="I234" s="477">
        <f t="shared" si="144"/>
        <v>0.875</v>
      </c>
      <c r="J234" s="678">
        <f t="shared" si="131"/>
        <v>0.875</v>
      </c>
      <c r="K234" s="477">
        <v>0.05</v>
      </c>
      <c r="L234" s="426">
        <f t="shared" si="145"/>
        <v>4.3750000000000004E-2</v>
      </c>
      <c r="M234" s="429">
        <f t="shared" si="143"/>
        <v>1.3125000000000003E-3</v>
      </c>
      <c r="N234" s="425">
        <f t="shared" si="146"/>
        <v>0.66104121708683472</v>
      </c>
      <c r="O234" s="1047"/>
      <c r="P234" s="1020"/>
      <c r="Q234" s="1036"/>
      <c r="R234" s="1006"/>
      <c r="S234" s="1009"/>
      <c r="T234" s="1006"/>
      <c r="U234" s="1020"/>
      <c r="V234" s="1020"/>
      <c r="W234" s="1033"/>
      <c r="X234" s="1020"/>
      <c r="Y234" s="1087"/>
      <c r="Z234" s="1087"/>
      <c r="AA234" s="1087"/>
    </row>
    <row r="235" spans="1:29" s="456" customFormat="1" ht="90" x14ac:dyDescent="0.25">
      <c r="A235" s="455" t="str">
        <f>'TABLA 7 ESTRUCTURA PROGRAMÁTICA'!D184</f>
        <v>8.2.7 Optimización de la estrategia de Compras públicas sostenibles</v>
      </c>
      <c r="B235" s="744" t="str">
        <f>'TABLA 7 ESTRUCTURA PROGRAMÁTICA'!K184</f>
        <v xml:space="preserve">Avance de la estrategia </v>
      </c>
      <c r="C235" s="839">
        <v>20</v>
      </c>
      <c r="D235" s="677">
        <v>0</v>
      </c>
      <c r="E235" s="678">
        <f t="shared" si="142"/>
        <v>0</v>
      </c>
      <c r="F235" s="679" t="s">
        <v>1305</v>
      </c>
      <c r="G235" s="815">
        <f t="shared" si="147"/>
        <v>0</v>
      </c>
      <c r="H235" s="417">
        <f>'TABLA 7 ESTRUCTURA PROGRAMÁTICA'!I184</f>
        <v>80</v>
      </c>
      <c r="I235" s="477">
        <f t="shared" si="144"/>
        <v>0</v>
      </c>
      <c r="J235" s="678">
        <f t="shared" si="131"/>
        <v>0</v>
      </c>
      <c r="K235" s="477">
        <v>0.05</v>
      </c>
      <c r="L235" s="426">
        <f t="shared" si="145"/>
        <v>0</v>
      </c>
      <c r="M235" s="429">
        <f t="shared" si="143"/>
        <v>0</v>
      </c>
      <c r="N235" s="425">
        <f t="shared" si="146"/>
        <v>0.66104121708683472</v>
      </c>
      <c r="O235" s="1047"/>
      <c r="P235" s="1020"/>
      <c r="Q235" s="1036"/>
      <c r="R235" s="1007"/>
      <c r="S235" s="1010"/>
      <c r="T235" s="1007"/>
      <c r="U235" s="1020"/>
      <c r="V235" s="1020"/>
      <c r="W235" s="1033"/>
      <c r="X235" s="1020"/>
      <c r="Y235" s="1088"/>
      <c r="Z235" s="1088"/>
      <c r="AA235" s="1088"/>
    </row>
    <row r="236" spans="1:29" s="456" customFormat="1" x14ac:dyDescent="0.25">
      <c r="A236" s="1029" t="s">
        <v>638</v>
      </c>
      <c r="B236" s="1030"/>
      <c r="C236" s="1030"/>
      <c r="D236" s="1030"/>
      <c r="E236" s="1030"/>
      <c r="F236" s="1031"/>
      <c r="G236" s="407"/>
      <c r="H236" s="416"/>
      <c r="I236" s="418"/>
      <c r="J236" s="678">
        <f t="shared" si="131"/>
        <v>0</v>
      </c>
      <c r="K236" s="753"/>
      <c r="L236" s="428">
        <f>SUM(L226:L235)</f>
        <v>0.70608333333333329</v>
      </c>
      <c r="M236" s="429"/>
      <c r="N236" s="425"/>
      <c r="O236" s="790"/>
      <c r="P236" s="500"/>
      <c r="Q236" s="501"/>
      <c r="R236" s="501"/>
      <c r="S236" s="501"/>
      <c r="T236" s="501"/>
      <c r="U236" s="502"/>
      <c r="V236" s="481"/>
      <c r="W236" s="419"/>
      <c r="X236" s="503"/>
      <c r="Y236" s="804"/>
      <c r="Z236" s="421"/>
      <c r="AA236" s="421"/>
    </row>
    <row r="237" spans="1:29" s="423" customFormat="1" x14ac:dyDescent="0.25">
      <c r="A237" s="457" t="str">
        <f>A224</f>
        <v>8. DESARROLLO INSTITUCIONAL SINÉRGICO</v>
      </c>
      <c r="B237" s="747"/>
      <c r="C237" s="468"/>
      <c r="D237" s="469"/>
      <c r="E237" s="432"/>
      <c r="F237" s="435"/>
      <c r="G237" s="409"/>
      <c r="H237" s="440"/>
      <c r="I237" s="440"/>
      <c r="J237" s="440"/>
      <c r="K237" s="443">
        <v>0.05</v>
      </c>
      <c r="L237" s="444"/>
      <c r="M237" s="432"/>
      <c r="N237" s="483"/>
      <c r="O237" s="777"/>
      <c r="P237" s="483"/>
      <c r="Q237" s="483"/>
      <c r="R237" s="483"/>
      <c r="S237" s="483"/>
      <c r="T237" s="483"/>
      <c r="U237" s="484"/>
      <c r="V237" s="484"/>
      <c r="W237" s="443"/>
      <c r="X237" s="485"/>
      <c r="Y237" s="803"/>
      <c r="Z237" s="421"/>
      <c r="AA237" s="421"/>
      <c r="AB237" s="456"/>
      <c r="AC237" s="456"/>
    </row>
    <row r="238" spans="1:29" s="458" customFormat="1" ht="150" x14ac:dyDescent="0.25">
      <c r="A238" s="461" t="str">
        <f>'TABLA 7 ESTRUCTURA PROGRAMÁTICA'!C186</f>
        <v>8.3 Fortalecimiento institucional sostenible del ejercicio de la autoridad ambiental regional  (seguimiento, control y vigilancia) y apoyo  integral de los procesos operativos de trámites ambientales otorgados por la Corporación</v>
      </c>
      <c r="B238" s="410"/>
      <c r="C238" s="470"/>
      <c r="D238" s="414"/>
      <c r="E238" s="814">
        <f>E239*$K$239+E240*$K$240+E241*$K$241+E242*$K$242+E244*$K$244</f>
        <v>0.501</v>
      </c>
      <c r="F238" s="359"/>
      <c r="G238" s="428">
        <f>G239*$K$239+G240*$K$240+G241*$K$241+G242*$K$242+G243*$K$243+G244*$K$244</f>
        <v>0.501</v>
      </c>
      <c r="H238" s="357"/>
      <c r="I238" s="357"/>
      <c r="J238" s="428">
        <f>J239*$K$239+J240*$K$240+J241*$K$241+J242*$K$242+J243*$K$243+J244*$K$244</f>
        <v>0.501</v>
      </c>
      <c r="K238" s="415">
        <v>0.3</v>
      </c>
      <c r="L238" s="427"/>
      <c r="M238" s="428"/>
      <c r="N238" s="486"/>
      <c r="O238" s="358"/>
      <c r="P238" s="486"/>
      <c r="Q238" s="486"/>
      <c r="R238" s="486"/>
      <c r="S238" s="486"/>
      <c r="T238" s="486"/>
      <c r="U238" s="487"/>
      <c r="V238" s="487"/>
      <c r="W238" s="415"/>
      <c r="X238" s="488"/>
      <c r="Y238" s="803"/>
      <c r="Z238" s="421"/>
      <c r="AA238" s="421"/>
      <c r="AB238" s="456"/>
      <c r="AC238" s="456"/>
    </row>
    <row r="239" spans="1:29" s="456" customFormat="1" ht="147" customHeight="1" x14ac:dyDescent="0.25">
      <c r="A239" s="455" t="str">
        <f>'TABLA 7 ESTRUCTURA PROGRAMÁTICA'!D186</f>
        <v xml:space="preserve">8.3.1 Implementación de una estrategia de seguimiento documental a los compromisos adquiridos mediante informes impuestos en el acto administrativo </v>
      </c>
      <c r="B239" s="744" t="str">
        <f>'TABLA 7 ESTRUCTURA PROGRAMÁTICA'!K186</f>
        <v>Estrategia de seguimiento implementada/año</v>
      </c>
      <c r="C239" s="839">
        <v>1</v>
      </c>
      <c r="D239" s="677">
        <v>1</v>
      </c>
      <c r="E239" s="429">
        <f t="shared" ref="E239:E245" si="148">IF(C239=0,"N.A",(D239/C239)*1)</f>
        <v>1</v>
      </c>
      <c r="F239" s="915" t="s">
        <v>1194</v>
      </c>
      <c r="G239" s="816">
        <f>E239</f>
        <v>1</v>
      </c>
      <c r="H239" s="441">
        <f>'TABLA 7 ESTRUCTURA PROGRAMÁTICA'!I186</f>
        <v>1</v>
      </c>
      <c r="I239" s="477">
        <f>G239</f>
        <v>1</v>
      </c>
      <c r="J239" s="678">
        <f t="shared" si="131"/>
        <v>1</v>
      </c>
      <c r="K239" s="477">
        <v>0.3</v>
      </c>
      <c r="L239" s="426">
        <f>IF(C239=0,G239,(G239*K239))</f>
        <v>0.3</v>
      </c>
      <c r="M239" s="429">
        <f>IF(L239="N.A","N.A",L239*$K$237*$K$238)</f>
        <v>4.4999999999999997E-3</v>
      </c>
      <c r="N239" s="425">
        <f>(IF(M239="N.A",0,M239))+N235</f>
        <v>0.66554121708683467</v>
      </c>
      <c r="O239" s="1046">
        <v>2000000000</v>
      </c>
      <c r="P239" s="1019">
        <v>1880859285</v>
      </c>
      <c r="Q239" s="1035">
        <f>P239/O239</f>
        <v>0.94042964250000005</v>
      </c>
      <c r="R239" s="1005">
        <f>P239</f>
        <v>1880859285</v>
      </c>
      <c r="S239" s="1008">
        <f>R239/P239</f>
        <v>1</v>
      </c>
      <c r="T239" s="1005">
        <f>P239-R239</f>
        <v>0</v>
      </c>
      <c r="U239" s="1019">
        <f>O239</f>
        <v>2000000000</v>
      </c>
      <c r="V239" s="1019">
        <f>P239</f>
        <v>1880859285</v>
      </c>
      <c r="W239" s="1032">
        <f>Q239</f>
        <v>0.94042964250000005</v>
      </c>
      <c r="X239" s="1019"/>
      <c r="Y239" s="1086" t="s">
        <v>1108</v>
      </c>
      <c r="Z239" s="1086" t="s">
        <v>1134</v>
      </c>
      <c r="AA239" s="1086" t="s">
        <v>1115</v>
      </c>
    </row>
    <row r="240" spans="1:29" s="456" customFormat="1" ht="120" x14ac:dyDescent="0.25">
      <c r="A240" s="455" t="str">
        <f>'TABLA 7 ESTRUCTURA PROGRAMÁTICA'!D187</f>
        <v>8.3.2 Verificación en campo por alertas identificadas en los informes</v>
      </c>
      <c r="B240" s="744" t="str">
        <f>'TABLA 7 ESTRUCTURA PROGRAMÁTICA'!K187</f>
        <v>Alertas con seguimiento y evaluación en campo</v>
      </c>
      <c r="C240" s="839">
        <v>100</v>
      </c>
      <c r="D240" s="677">
        <v>50</v>
      </c>
      <c r="E240" s="429">
        <f t="shared" si="148"/>
        <v>0.5</v>
      </c>
      <c r="F240" s="679" t="s">
        <v>1195</v>
      </c>
      <c r="G240" s="815">
        <f>E240</f>
        <v>0.5</v>
      </c>
      <c r="H240" s="590">
        <f>'TABLA 7 ESTRUCTURA PROGRAMÁTICA'!I187</f>
        <v>100</v>
      </c>
      <c r="I240" s="477">
        <f>G240</f>
        <v>0.5</v>
      </c>
      <c r="J240" s="678">
        <f t="shared" si="131"/>
        <v>0.5</v>
      </c>
      <c r="K240" s="477">
        <v>0.2</v>
      </c>
      <c r="L240" s="426">
        <f>IF(C240=0,G240,(G240*K240))</f>
        <v>0.1</v>
      </c>
      <c r="M240" s="429">
        <f t="shared" ref="M240:M244" si="149">IF(L240="N.A","N.A",L240*$K$237*$K$238)</f>
        <v>1.5000000000000002E-3</v>
      </c>
      <c r="N240" s="425">
        <f>(IF(M240="N.A",0,M240))+N239</f>
        <v>0.66704121708683461</v>
      </c>
      <c r="O240" s="1047"/>
      <c r="P240" s="1020"/>
      <c r="Q240" s="1036"/>
      <c r="R240" s="1006"/>
      <c r="S240" s="1009"/>
      <c r="T240" s="1006"/>
      <c r="U240" s="1020"/>
      <c r="V240" s="1020"/>
      <c r="W240" s="1033"/>
      <c r="X240" s="1020"/>
      <c r="Y240" s="1087"/>
      <c r="Z240" s="1087"/>
      <c r="AA240" s="1087"/>
    </row>
    <row r="241" spans="1:29" s="456" customFormat="1" ht="120" x14ac:dyDescent="0.25">
      <c r="A241" s="455" t="str">
        <f>'TABLA 7 ESTRUCTURA PROGRAMÁTICA'!D188</f>
        <v>8.3.3 Verificación en campo a los permisos, autorizaciones o licencias que no han cumplido con la presentación de informes</v>
      </c>
      <c r="B241" s="744" t="str">
        <f>'TABLA 7 ESTRUCTURA PROGRAMÁTICA'!K188</f>
        <v>Seguimiento y control a los que incumplen obligaciones</v>
      </c>
      <c r="C241" s="839">
        <v>100</v>
      </c>
      <c r="D241" s="677">
        <v>54</v>
      </c>
      <c r="E241" s="429">
        <f t="shared" si="148"/>
        <v>0.54</v>
      </c>
      <c r="F241" s="679" t="s">
        <v>1195</v>
      </c>
      <c r="G241" s="815">
        <f>E241</f>
        <v>0.54</v>
      </c>
      <c r="H241" s="590">
        <f>'TABLA 7 ESTRUCTURA PROGRAMÁTICA'!I188</f>
        <v>100</v>
      </c>
      <c r="I241" s="477">
        <f t="shared" ref="I241:I245" si="150">G241</f>
        <v>0.54</v>
      </c>
      <c r="J241" s="678">
        <f t="shared" si="131"/>
        <v>0.54</v>
      </c>
      <c r="K241" s="477">
        <v>0.15</v>
      </c>
      <c r="L241" s="426">
        <f t="shared" ref="L241:L244" si="151">IF(C241=0,E241,(E241*K241))</f>
        <v>8.1000000000000003E-2</v>
      </c>
      <c r="M241" s="429">
        <f t="shared" si="149"/>
        <v>1.2150000000000002E-3</v>
      </c>
      <c r="N241" s="425">
        <f t="shared" ref="N241:N245" si="152">(IF(M241="N.A",0,M241))+N240</f>
        <v>0.66825621708683458</v>
      </c>
      <c r="O241" s="1047"/>
      <c r="P241" s="1020"/>
      <c r="Q241" s="1036"/>
      <c r="R241" s="1006"/>
      <c r="S241" s="1009"/>
      <c r="T241" s="1006"/>
      <c r="U241" s="1020"/>
      <c r="V241" s="1020"/>
      <c r="W241" s="1033"/>
      <c r="X241" s="1020"/>
      <c r="Y241" s="1087"/>
      <c r="Z241" s="1087"/>
      <c r="AA241" s="1087"/>
    </row>
    <row r="242" spans="1:29" s="456" customFormat="1" ht="99" customHeight="1" x14ac:dyDescent="0.25">
      <c r="A242" s="455" t="str">
        <f>'TABLA 7 ESTRUCTURA PROGRAMÁTICA'!D189</f>
        <v xml:space="preserve">8.3.4 Optimización integral de los procesos operativos de trámites ambientales otorgados por la Corporación </v>
      </c>
      <c r="B242" s="744" t="str">
        <f>'TABLA 7 ESTRUCTURA PROGRAMÁTICA'!K189</f>
        <v xml:space="preserve">Procesos óptimos </v>
      </c>
      <c r="C242" s="839">
        <v>100</v>
      </c>
      <c r="D242" s="900">
        <v>10</v>
      </c>
      <c r="E242" s="430">
        <f t="shared" si="148"/>
        <v>0.1</v>
      </c>
      <c r="F242" s="895" t="s">
        <v>1263</v>
      </c>
      <c r="G242" s="815">
        <f>E242</f>
        <v>0.1</v>
      </c>
      <c r="H242" s="590">
        <f>'TABLA 7 ESTRUCTURA PROGRAMÁTICA'!I189</f>
        <v>100</v>
      </c>
      <c r="I242" s="477">
        <f t="shared" si="150"/>
        <v>0.1</v>
      </c>
      <c r="J242" s="678">
        <f t="shared" si="131"/>
        <v>0.1</v>
      </c>
      <c r="K242" s="477">
        <v>0.2</v>
      </c>
      <c r="L242" s="426">
        <f t="shared" si="151"/>
        <v>2.0000000000000004E-2</v>
      </c>
      <c r="M242" s="429">
        <f t="shared" si="149"/>
        <v>3.0000000000000008E-4</v>
      </c>
      <c r="N242" s="425">
        <f t="shared" si="152"/>
        <v>0.66855621708683455</v>
      </c>
      <c r="O242" s="1047"/>
      <c r="P242" s="1020"/>
      <c r="Q242" s="1036"/>
      <c r="R242" s="1006"/>
      <c r="S242" s="1009"/>
      <c r="T242" s="1006"/>
      <c r="U242" s="1020"/>
      <c r="V242" s="1020"/>
      <c r="W242" s="1033"/>
      <c r="X242" s="1020"/>
      <c r="Y242" s="1087"/>
      <c r="Z242" s="1087"/>
      <c r="AA242" s="1087"/>
    </row>
    <row r="243" spans="1:29" s="456" customFormat="1" ht="1.5" customHeight="1" x14ac:dyDescent="0.25">
      <c r="A243" s="455" t="str">
        <f>'TABLA 7 ESTRUCTURA PROGRAMÁTICA'!D190</f>
        <v xml:space="preserve">8.3.5 Dotación, mantenimiento y/o calibración de equipos receptores del Sistema de posicionamiento global - GPS, molinetes, Drone, sonómetros, cámaras fotográficas, software/licencias (ArcGis) otras dotaciones institucionales (según requisitos definidos en la NTC ISO 9001:2015) </v>
      </c>
      <c r="B243" s="744" t="str">
        <f>'TABLA 7 ESTRUCTURA PROGRAMÁTICA'!K190</f>
        <v xml:space="preserve">Dotacion,mantenimiento y/o calibración   </v>
      </c>
      <c r="C243" s="837">
        <v>0</v>
      </c>
      <c r="D243" s="897"/>
      <c r="E243" s="477"/>
      <c r="F243" s="899"/>
      <c r="G243" s="815">
        <f t="shared" ref="G243:G245" si="153">E243</f>
        <v>0</v>
      </c>
      <c r="H243" s="590">
        <f>'TABLA 7 ESTRUCTURA PROGRAMÁTICA'!I190</f>
        <v>4</v>
      </c>
      <c r="I243" s="477">
        <f t="shared" si="150"/>
        <v>0</v>
      </c>
      <c r="J243" s="678">
        <f t="shared" si="131"/>
        <v>0</v>
      </c>
      <c r="K243" s="477">
        <v>0</v>
      </c>
      <c r="L243" s="426">
        <f t="shared" si="151"/>
        <v>0</v>
      </c>
      <c r="M243" s="429">
        <f t="shared" si="149"/>
        <v>0</v>
      </c>
      <c r="N243" s="425">
        <f t="shared" si="152"/>
        <v>0.66855621708683455</v>
      </c>
      <c r="O243" s="1047"/>
      <c r="P243" s="1020"/>
      <c r="Q243" s="1036"/>
      <c r="R243" s="1006"/>
      <c r="S243" s="1009"/>
      <c r="T243" s="1006"/>
      <c r="U243" s="1020"/>
      <c r="V243" s="1020"/>
      <c r="W243" s="1033"/>
      <c r="X243" s="1020"/>
      <c r="Y243" s="1087"/>
      <c r="Z243" s="1087"/>
      <c r="AA243" s="1087"/>
    </row>
    <row r="244" spans="1:29" s="456" customFormat="1" ht="133.5" customHeight="1" x14ac:dyDescent="0.25">
      <c r="A244" s="455" t="str">
        <f>'TABLA 7 ESTRUCTURA PROGRAMÁTICA'!D191</f>
        <v>8.3.6  Implementación efectiva  del sistema VITAL-SILAM, SUIT para la optimización de los trámites ambientales.</v>
      </c>
      <c r="B244" s="744" t="str">
        <f>'TABLA 7 ESTRUCTURA PROGRAMÁTICA'!K191</f>
        <v xml:space="preserve">Sistema fortalecido (R. humano, y de soporte tecnológico) c/año  </v>
      </c>
      <c r="C244" s="837">
        <v>1</v>
      </c>
      <c r="D244" s="900">
        <v>0</v>
      </c>
      <c r="E244" s="430">
        <f t="shared" si="148"/>
        <v>0</v>
      </c>
      <c r="F244" s="895" t="s">
        <v>1264</v>
      </c>
      <c r="G244" s="815">
        <f t="shared" si="153"/>
        <v>0</v>
      </c>
      <c r="H244" s="590">
        <f>'TABLA 7 ESTRUCTURA PROGRAMÁTICA'!I191</f>
        <v>1</v>
      </c>
      <c r="I244" s="477">
        <f>G244</f>
        <v>0</v>
      </c>
      <c r="J244" s="678">
        <f t="shared" si="131"/>
        <v>0</v>
      </c>
      <c r="K244" s="477">
        <v>0.1</v>
      </c>
      <c r="L244" s="426">
        <f t="shared" si="151"/>
        <v>0</v>
      </c>
      <c r="M244" s="429">
        <f t="shared" si="149"/>
        <v>0</v>
      </c>
      <c r="N244" s="425">
        <f>(IF(M244="N.A",0,M244))+N243</f>
        <v>0.66855621708683455</v>
      </c>
      <c r="O244" s="1047"/>
      <c r="P244" s="1020"/>
      <c r="Q244" s="1036"/>
      <c r="R244" s="1006"/>
      <c r="S244" s="1009"/>
      <c r="T244" s="1006"/>
      <c r="U244" s="1020"/>
      <c r="V244" s="1020"/>
      <c r="W244" s="1033"/>
      <c r="X244" s="1020"/>
      <c r="Y244" s="1087"/>
      <c r="Z244" s="1087"/>
      <c r="AA244" s="1087"/>
    </row>
    <row r="245" spans="1:29" s="456" customFormat="1" ht="107.25" customHeight="1" x14ac:dyDescent="0.25">
      <c r="A245" s="455" t="str">
        <f>'TABLA 7 ESTRUCTURA PROGRAMÁTICA'!D192</f>
        <v>8.3.7 Actualización de la base de datos de los procesos sancionatorios</v>
      </c>
      <c r="B245" s="744" t="str">
        <f>'TABLA 7 ESTRUCTURA PROGRAMÁTICA'!K192</f>
        <v>Base de datos actualizada</v>
      </c>
      <c r="C245" s="837">
        <v>1</v>
      </c>
      <c r="D245" s="476">
        <v>0.9</v>
      </c>
      <c r="E245" s="429">
        <f t="shared" si="148"/>
        <v>0.9</v>
      </c>
      <c r="F245" s="679" t="s">
        <v>1169</v>
      </c>
      <c r="G245" s="815">
        <f t="shared" si="153"/>
        <v>0.9</v>
      </c>
      <c r="H245" s="590">
        <f>'TABLA 7 ESTRUCTURA PROGRAMÁTICA'!I192</f>
        <v>1</v>
      </c>
      <c r="I245" s="477">
        <f t="shared" si="150"/>
        <v>0.9</v>
      </c>
      <c r="J245" s="678">
        <f t="shared" si="131"/>
        <v>0.9</v>
      </c>
      <c r="K245" s="477">
        <v>0.05</v>
      </c>
      <c r="L245" s="426">
        <f t="shared" ref="L245" si="154">IF(C245=0,E245,(E245*K245))</f>
        <v>4.5000000000000005E-2</v>
      </c>
      <c r="M245" s="429">
        <f>IF(L245="N.A","N.A",L245*$K$237*$K$238)</f>
        <v>6.7500000000000004E-4</v>
      </c>
      <c r="N245" s="425">
        <f t="shared" si="152"/>
        <v>0.66923121708683453</v>
      </c>
      <c r="O245" s="1048"/>
      <c r="P245" s="1021"/>
      <c r="Q245" s="1037"/>
      <c r="R245" s="1007"/>
      <c r="S245" s="1010"/>
      <c r="T245" s="1007"/>
      <c r="U245" s="1021"/>
      <c r="V245" s="1021"/>
      <c r="W245" s="1034"/>
      <c r="X245" s="1021"/>
      <c r="Y245" s="1088"/>
      <c r="Z245" s="1088"/>
      <c r="AA245" s="1088"/>
    </row>
    <row r="246" spans="1:29" s="456" customFormat="1" x14ac:dyDescent="0.25">
      <c r="A246" s="1093" t="s">
        <v>638</v>
      </c>
      <c r="B246" s="1093"/>
      <c r="C246" s="1093"/>
      <c r="D246" s="1093"/>
      <c r="E246" s="1093"/>
      <c r="F246" s="1093"/>
      <c r="G246" s="407"/>
      <c r="H246" s="416"/>
      <c r="I246" s="418"/>
      <c r="J246" s="678">
        <f t="shared" si="131"/>
        <v>0</v>
      </c>
      <c r="K246" s="753"/>
      <c r="L246" s="428">
        <f>SUM(L239:L245)</f>
        <v>0.54600000000000004</v>
      </c>
      <c r="M246" s="429"/>
      <c r="N246" s="425"/>
      <c r="O246" s="790"/>
      <c r="P246" s="500"/>
      <c r="Q246" s="501"/>
      <c r="R246" s="501"/>
      <c r="S246" s="501"/>
      <c r="T246" s="501"/>
      <c r="U246" s="502"/>
      <c r="V246" s="481"/>
      <c r="W246" s="419"/>
      <c r="X246" s="503"/>
      <c r="Y246" s="804"/>
      <c r="Z246" s="421"/>
      <c r="AA246" s="421"/>
    </row>
    <row r="247" spans="1:29" s="423" customFormat="1" x14ac:dyDescent="0.25">
      <c r="A247" s="457" t="str">
        <f>'TABLA 7 ESTRUCTURA PROGRAMÁTICA'!B194</f>
        <v>9. COMUNICACIÓN AMBIENTAL INTELIGENTE</v>
      </c>
      <c r="B247" s="747"/>
      <c r="C247" s="468"/>
      <c r="D247" s="469"/>
      <c r="E247" s="432"/>
      <c r="F247" s="435"/>
      <c r="G247" s="409"/>
      <c r="H247" s="440"/>
      <c r="I247" s="440"/>
      <c r="J247" s="440"/>
      <c r="K247" s="443">
        <v>0.1</v>
      </c>
      <c r="L247" s="444"/>
      <c r="M247" s="432"/>
      <c r="N247" s="483"/>
      <c r="O247" s="777"/>
      <c r="P247" s="483"/>
      <c r="Q247" s="483"/>
      <c r="R247" s="483"/>
      <c r="S247" s="483"/>
      <c r="T247" s="483"/>
      <c r="U247" s="484"/>
      <c r="V247" s="484"/>
      <c r="W247" s="443"/>
      <c r="X247" s="485"/>
      <c r="Y247" s="803"/>
      <c r="Z247" s="421"/>
      <c r="AA247" s="421"/>
      <c r="AB247" s="456"/>
      <c r="AC247" s="456"/>
    </row>
    <row r="248" spans="1:29" s="458" customFormat="1" ht="90" x14ac:dyDescent="0.25">
      <c r="A248" s="461" t="str">
        <f>'TABLA 7 ESTRUCTURA PROGRAMÁTICA'!C194</f>
        <v xml:space="preserve">9.1 Gestión de conocimiento e información ambiental para la promoción del desarrollo ambiental sostenible. </v>
      </c>
      <c r="B248" s="410"/>
      <c r="C248" s="470"/>
      <c r="D248" s="414"/>
      <c r="E248" s="814">
        <f>E249*$K$249+E250*$K$250+E251*$K$251+E253*$K$253+E254*$K$254</f>
        <v>0.79999999999999993</v>
      </c>
      <c r="F248" s="359"/>
      <c r="G248" s="428">
        <f>G251*$K$251+G253*$K$253+G254*$K$254</f>
        <v>0.4</v>
      </c>
      <c r="H248" s="357"/>
      <c r="I248" s="357"/>
      <c r="J248" s="428">
        <f>J251*$K$251+J253*$K$253+J254*$K$254</f>
        <v>0.4</v>
      </c>
      <c r="K248" s="415">
        <v>0.4</v>
      </c>
      <c r="L248" s="427"/>
      <c r="M248" s="428"/>
      <c r="N248" s="486"/>
      <c r="O248" s="358"/>
      <c r="P248" s="486"/>
      <c r="Q248" s="486"/>
      <c r="R248" s="486"/>
      <c r="S248" s="486"/>
      <c r="T248" s="486"/>
      <c r="U248" s="487"/>
      <c r="V248" s="487"/>
      <c r="W248" s="415"/>
      <c r="X248" s="488"/>
      <c r="Y248" s="803"/>
      <c r="Z248" s="421"/>
      <c r="AA248" s="421"/>
      <c r="AB248" s="456"/>
      <c r="AC248" s="456"/>
    </row>
    <row r="249" spans="1:29" s="456" customFormat="1" ht="300" x14ac:dyDescent="0.25">
      <c r="A249" s="1096" t="str">
        <f>'TABLA 7 ESTRUCTURA PROGRAMÁTICA'!D194</f>
        <v>9.1.1 Gestión e Implementación de un área  viable de la red hidrometeorológica en  jurisdicción de Corpocesar y comunicación de información ambiental arrojada. .</v>
      </c>
      <c r="B249" s="735" t="str">
        <f>'TABLA 7 ESTRUCTURA PROGRAMÁTICA'!K194</f>
        <v>Avance de área (cobertura de  red )  viable TEFIA implementada</v>
      </c>
      <c r="C249" s="839">
        <v>40</v>
      </c>
      <c r="D249" s="677">
        <v>40</v>
      </c>
      <c r="E249" s="678">
        <f t="shared" ref="E249:E254" si="155">IF(C249=0,"N.A",(D249/C249)*1)</f>
        <v>1</v>
      </c>
      <c r="F249" s="895" t="s">
        <v>1267</v>
      </c>
      <c r="G249" s="815">
        <f>E249</f>
        <v>1</v>
      </c>
      <c r="H249" s="441">
        <f>'TABLA 7 ESTRUCTURA PROGRAMÁTICA'!I194</f>
        <v>40</v>
      </c>
      <c r="I249" s="477">
        <f>E249</f>
        <v>1</v>
      </c>
      <c r="J249" s="678">
        <f t="shared" si="131"/>
        <v>1</v>
      </c>
      <c r="K249" s="477">
        <v>0.2</v>
      </c>
      <c r="L249" s="426">
        <f>IF(C249=0,E249,(E249*K249))</f>
        <v>0.2</v>
      </c>
      <c r="M249" s="429">
        <f>IF(L249="N.A","N.A",L249*$K$247*$K$248)</f>
        <v>8.0000000000000019E-3</v>
      </c>
      <c r="N249" s="425">
        <f>(IF(M249="N.A",0,M249))+N245</f>
        <v>0.67723121708683454</v>
      </c>
      <c r="O249" s="1046">
        <v>200000000</v>
      </c>
      <c r="P249" s="1103">
        <v>6882600</v>
      </c>
      <c r="Q249" s="1035">
        <f>P249/O249</f>
        <v>3.4412999999999999E-2</v>
      </c>
      <c r="R249" s="1005">
        <f>P249</f>
        <v>6882600</v>
      </c>
      <c r="S249" s="1008">
        <f>R249/P249</f>
        <v>1</v>
      </c>
      <c r="T249" s="1008">
        <f>P249-R249</f>
        <v>0</v>
      </c>
      <c r="U249" s="1019">
        <f>O249</f>
        <v>200000000</v>
      </c>
      <c r="V249" s="1019">
        <f>P249</f>
        <v>6882600</v>
      </c>
      <c r="W249" s="1032">
        <f>Q249</f>
        <v>3.4412999999999999E-2</v>
      </c>
      <c r="X249" s="1019"/>
      <c r="Y249" s="1086" t="s">
        <v>1106</v>
      </c>
      <c r="Z249" s="1086" t="s">
        <v>1135</v>
      </c>
      <c r="AA249" s="1086" t="s">
        <v>1115</v>
      </c>
    </row>
    <row r="250" spans="1:29" s="456" customFormat="1" ht="117" customHeight="1" x14ac:dyDescent="0.25">
      <c r="A250" s="1097"/>
      <c r="B250" s="735" t="str">
        <f>'TABLA 7 ESTRUCTURA PROGRAMÁTICA'!K195</f>
        <v>SIA regional (SIPGA) alimentado con datos de la red Hidrometeorológica</v>
      </c>
      <c r="C250" s="839">
        <v>1</v>
      </c>
      <c r="D250" s="677">
        <v>1</v>
      </c>
      <c r="E250" s="678">
        <f t="shared" si="155"/>
        <v>1</v>
      </c>
      <c r="F250" s="895" t="s">
        <v>1266</v>
      </c>
      <c r="G250" s="815">
        <f t="shared" ref="G250:G252" si="156">E250</f>
        <v>1</v>
      </c>
      <c r="H250" s="590">
        <f>'TABLA 7 ESTRUCTURA PROGRAMÁTICA'!I195</f>
        <v>1</v>
      </c>
      <c r="I250" s="477">
        <f t="shared" ref="I250:I254" si="157">E250</f>
        <v>1</v>
      </c>
      <c r="J250" s="678">
        <f t="shared" si="131"/>
        <v>1</v>
      </c>
      <c r="K250" s="477">
        <v>0.2</v>
      </c>
      <c r="L250" s="426">
        <f t="shared" ref="L250:L254" si="158">IF(C250=0,E250,(E250*K250))</f>
        <v>0.2</v>
      </c>
      <c r="M250" s="429">
        <f t="shared" ref="M250:M254" si="159">IF(L250="N.A","N.A",L250*$K$247*$K$248)</f>
        <v>8.0000000000000019E-3</v>
      </c>
      <c r="N250" s="425">
        <f>(IF(M250="N.A",0,M250))+N249</f>
        <v>0.68523121708683454</v>
      </c>
      <c r="O250" s="1047"/>
      <c r="P250" s="1104"/>
      <c r="Q250" s="1036"/>
      <c r="R250" s="1006"/>
      <c r="S250" s="1009"/>
      <c r="T250" s="1009"/>
      <c r="U250" s="1020"/>
      <c r="V250" s="1020"/>
      <c r="W250" s="1033"/>
      <c r="X250" s="1020"/>
      <c r="Y250" s="1087"/>
      <c r="Z250" s="1087"/>
      <c r="AA250" s="1087"/>
    </row>
    <row r="251" spans="1:29" s="456" customFormat="1" ht="374.25" customHeight="1" x14ac:dyDescent="0.25">
      <c r="A251" s="1096" t="str">
        <f>'TABLA 7 ESTRUCTURA PROGRAMÁTICA'!D196</f>
        <v>9.1.2 Gestion para la  implementación y operación de instrumentos de monitoreo de los Recursos Naturales</v>
      </c>
      <c r="B251" s="735" t="str">
        <f>'TABLA 7 ESTRUCTURA PROGRAMÁTICA'!K196</f>
        <v>Monitoreo del recurso hídrico superficial y subterráneo</v>
      </c>
      <c r="C251" s="839">
        <v>2</v>
      </c>
      <c r="D251" s="677">
        <v>1</v>
      </c>
      <c r="E251" s="678">
        <f t="shared" si="155"/>
        <v>0.5</v>
      </c>
      <c r="F251" s="679" t="s">
        <v>1196</v>
      </c>
      <c r="G251" s="815">
        <f t="shared" si="156"/>
        <v>0.5</v>
      </c>
      <c r="H251" s="590">
        <f>'TABLA 7 ESTRUCTURA PROGRAMÁTICA'!I196</f>
        <v>8</v>
      </c>
      <c r="I251" s="477">
        <f t="shared" si="157"/>
        <v>0.5</v>
      </c>
      <c r="J251" s="678">
        <f t="shared" si="131"/>
        <v>0.5</v>
      </c>
      <c r="K251" s="477">
        <v>0.2</v>
      </c>
      <c r="L251" s="426">
        <f t="shared" si="158"/>
        <v>0.1</v>
      </c>
      <c r="M251" s="429">
        <f t="shared" si="159"/>
        <v>4.000000000000001E-3</v>
      </c>
      <c r="N251" s="425">
        <f t="shared" ref="N251:N254" si="160">(IF(M251="N.A",0,M251))+N250</f>
        <v>0.68923121708683455</v>
      </c>
      <c r="O251" s="1047"/>
      <c r="P251" s="1104"/>
      <c r="Q251" s="1036"/>
      <c r="R251" s="1006"/>
      <c r="S251" s="1009"/>
      <c r="T251" s="1009"/>
      <c r="U251" s="1020"/>
      <c r="V251" s="1020"/>
      <c r="W251" s="1033"/>
      <c r="X251" s="1020"/>
      <c r="Y251" s="1087"/>
      <c r="Z251" s="1087"/>
      <c r="AA251" s="1087"/>
    </row>
    <row r="252" spans="1:29" s="456" customFormat="1" ht="324.75" hidden="1" customHeight="1" x14ac:dyDescent="0.25">
      <c r="A252" s="1097"/>
      <c r="B252" s="735" t="str">
        <f>'TABLA 7 ESTRUCTURA PROGRAMÁTICA'!K197</f>
        <v xml:space="preserve">Resultados  de la gestión de  monitoreo incorporados al SIA regional </v>
      </c>
      <c r="C252" s="839">
        <v>0</v>
      </c>
      <c r="D252" s="677"/>
      <c r="E252" s="678" t="str">
        <f t="shared" si="155"/>
        <v>N.A</v>
      </c>
      <c r="F252" s="679"/>
      <c r="G252" s="815" t="str">
        <f t="shared" si="156"/>
        <v>N.A</v>
      </c>
      <c r="H252" s="590">
        <f>'TABLA 7 ESTRUCTURA PROGRAMÁTICA'!I197</f>
        <v>1</v>
      </c>
      <c r="I252" s="477" t="str">
        <f t="shared" si="157"/>
        <v>N.A</v>
      </c>
      <c r="J252" s="678" t="str">
        <f t="shared" si="131"/>
        <v>N.A</v>
      </c>
      <c r="K252" s="477">
        <v>0</v>
      </c>
      <c r="L252" s="426" t="str">
        <f t="shared" si="158"/>
        <v>N.A</v>
      </c>
      <c r="M252" s="429" t="str">
        <f t="shared" si="159"/>
        <v>N.A</v>
      </c>
      <c r="N252" s="425">
        <f t="shared" si="160"/>
        <v>0.68923121708683455</v>
      </c>
      <c r="O252" s="1047"/>
      <c r="P252" s="1104"/>
      <c r="Q252" s="1036"/>
      <c r="R252" s="1006"/>
      <c r="S252" s="1009"/>
      <c r="T252" s="1009"/>
      <c r="U252" s="1020"/>
      <c r="V252" s="1020"/>
      <c r="W252" s="1033"/>
      <c r="X252" s="1020"/>
      <c r="Y252" s="1087"/>
      <c r="Z252" s="1087"/>
      <c r="AA252" s="1087"/>
    </row>
    <row r="253" spans="1:29" s="456" customFormat="1" ht="309" customHeight="1" x14ac:dyDescent="0.25">
      <c r="A253" s="475" t="str">
        <f>'TABLA 7 ESTRUCTURA PROGRAMÁTICA'!D198</f>
        <v xml:space="preserve">9.1.3 Fortalecimiento  del SIA regional </v>
      </c>
      <c r="B253" s="735" t="str">
        <f>'TABLA 7 ESTRUCTURA PROGRAMÁTICA'!K198</f>
        <v xml:space="preserve">SIA regional  alimentado con datos de gestión ambiental regional </v>
      </c>
      <c r="C253" s="839">
        <v>1</v>
      </c>
      <c r="D253" s="677">
        <v>1</v>
      </c>
      <c r="E253" s="678">
        <f t="shared" si="155"/>
        <v>1</v>
      </c>
      <c r="F253" s="679" t="s">
        <v>1197</v>
      </c>
      <c r="G253" s="815">
        <f>E253</f>
        <v>1</v>
      </c>
      <c r="H253" s="590">
        <f>'TABLA 7 ESTRUCTURA PROGRAMÁTICA'!I198</f>
        <v>1</v>
      </c>
      <c r="I253" s="477">
        <f>G253</f>
        <v>1</v>
      </c>
      <c r="J253" s="678">
        <f t="shared" si="131"/>
        <v>1</v>
      </c>
      <c r="K253" s="477">
        <v>0.2</v>
      </c>
      <c r="L253" s="426">
        <f>IF(C253=0,G253,(G253*K253))</f>
        <v>0.2</v>
      </c>
      <c r="M253" s="429">
        <f t="shared" si="159"/>
        <v>8.0000000000000019E-3</v>
      </c>
      <c r="N253" s="425">
        <f t="shared" si="160"/>
        <v>0.69723121708683455</v>
      </c>
      <c r="O253" s="1047"/>
      <c r="P253" s="1104"/>
      <c r="Q253" s="1036"/>
      <c r="R253" s="1006"/>
      <c r="S253" s="1009"/>
      <c r="T253" s="1009"/>
      <c r="U253" s="1020"/>
      <c r="V253" s="1020"/>
      <c r="W253" s="1033"/>
      <c r="X253" s="1020"/>
      <c r="Y253" s="1087"/>
      <c r="Z253" s="1087"/>
      <c r="AA253" s="1087"/>
    </row>
    <row r="254" spans="1:29" s="456" customFormat="1" ht="158.25" customHeight="1" x14ac:dyDescent="0.25">
      <c r="A254" s="475" t="str">
        <f>'TABLA 7 ESTRUCTURA PROGRAMÁTICA'!D199</f>
        <v>9.1.4 Evaluación de la  Evolución dinámica del PGAR y los  impactos de la gestión ambiental sobre la sostenibilidad del desarrollo socio-económico y los Indicadores Mínimos de Gestión</v>
      </c>
      <c r="B254" s="735" t="str">
        <f>'TABLA 7 ESTRUCTURA PROGRAMÁTICA'!K199</f>
        <v>Evaluación realizada</v>
      </c>
      <c r="C254" s="839">
        <v>1</v>
      </c>
      <c r="D254" s="680">
        <v>0.5</v>
      </c>
      <c r="E254" s="678">
        <f t="shared" si="155"/>
        <v>0.5</v>
      </c>
      <c r="F254" s="679" t="s">
        <v>1160</v>
      </c>
      <c r="G254" s="815">
        <f>E254</f>
        <v>0.5</v>
      </c>
      <c r="H254" s="590">
        <f>'TABLA 7 ESTRUCTURA PROGRAMÁTICA'!I199</f>
        <v>1</v>
      </c>
      <c r="I254" s="477">
        <f t="shared" si="157"/>
        <v>0.5</v>
      </c>
      <c r="J254" s="678">
        <f t="shared" si="131"/>
        <v>0.5</v>
      </c>
      <c r="K254" s="477">
        <v>0.2</v>
      </c>
      <c r="L254" s="426">
        <f t="shared" si="158"/>
        <v>0.1</v>
      </c>
      <c r="M254" s="429">
        <f t="shared" si="159"/>
        <v>4.000000000000001E-3</v>
      </c>
      <c r="N254" s="425">
        <f t="shared" si="160"/>
        <v>0.70123121708683456</v>
      </c>
      <c r="O254" s="1047"/>
      <c r="P254" s="1104"/>
      <c r="Q254" s="1036"/>
      <c r="R254" s="1007"/>
      <c r="S254" s="1010"/>
      <c r="T254" s="1010"/>
      <c r="U254" s="1020"/>
      <c r="V254" s="1020"/>
      <c r="W254" s="1033"/>
      <c r="X254" s="1020"/>
      <c r="Y254" s="1088"/>
      <c r="Z254" s="1088"/>
      <c r="AA254" s="1088"/>
    </row>
    <row r="255" spans="1:29" s="456" customFormat="1" x14ac:dyDescent="0.25">
      <c r="A255" s="1029" t="s">
        <v>638</v>
      </c>
      <c r="B255" s="1030"/>
      <c r="C255" s="1030"/>
      <c r="D255" s="1030"/>
      <c r="E255" s="1030"/>
      <c r="F255" s="1031"/>
      <c r="G255" s="407"/>
      <c r="H255" s="416"/>
      <c r="I255" s="418"/>
      <c r="J255" s="678">
        <f t="shared" si="131"/>
        <v>0</v>
      </c>
      <c r="K255" s="753"/>
      <c r="L255" s="428">
        <f>SUM(L249:L254)</f>
        <v>0.79999999999999993</v>
      </c>
      <c r="M255" s="429"/>
      <c r="N255" s="425"/>
      <c r="O255" s="790"/>
      <c r="P255" s="500"/>
      <c r="Q255" s="501"/>
      <c r="R255" s="501"/>
      <c r="S255" s="501"/>
      <c r="T255" s="501"/>
      <c r="U255" s="502"/>
      <c r="V255" s="481"/>
      <c r="W255" s="419"/>
      <c r="X255" s="503"/>
      <c r="Y255" s="804"/>
      <c r="Z255" s="421"/>
      <c r="AA255" s="421"/>
    </row>
    <row r="256" spans="1:29" s="423" customFormat="1" x14ac:dyDescent="0.25">
      <c r="A256" s="457" t="str">
        <f>A247</f>
        <v>9. COMUNICACIÓN AMBIENTAL INTELIGENTE</v>
      </c>
      <c r="B256" s="747"/>
      <c r="C256" s="468"/>
      <c r="D256" s="469"/>
      <c r="E256" s="432"/>
      <c r="F256" s="435"/>
      <c r="G256" s="409"/>
      <c r="H256" s="440"/>
      <c r="I256" s="440"/>
      <c r="J256" s="440"/>
      <c r="K256" s="443">
        <v>0.1</v>
      </c>
      <c r="L256" s="444"/>
      <c r="M256" s="432"/>
      <c r="N256" s="483"/>
      <c r="O256" s="777"/>
      <c r="P256" s="483"/>
      <c r="Q256" s="483"/>
      <c r="R256" s="483"/>
      <c r="S256" s="483"/>
      <c r="T256" s="483"/>
      <c r="U256" s="484"/>
      <c r="V256" s="484"/>
      <c r="W256" s="443"/>
      <c r="X256" s="485"/>
      <c r="Y256" s="803"/>
      <c r="Z256" s="421"/>
      <c r="AA256" s="421"/>
      <c r="AB256" s="456"/>
      <c r="AC256" s="456"/>
    </row>
    <row r="257" spans="1:29" s="458" customFormat="1" ht="120" x14ac:dyDescent="0.25">
      <c r="A257" s="461" t="str">
        <f>'TABLA 7 ESTRUCTURA PROGRAMÁTICA'!C201</f>
        <v>9.2 Implementación de la estrategia  de Comunicación política de la gestión ambiental para la divulgación interinstitucional y  aprehensión ciudadana al sector ambiental</v>
      </c>
      <c r="B257" s="410"/>
      <c r="C257" s="470"/>
      <c r="D257" s="414"/>
      <c r="E257" s="814">
        <f>E258*$K$258+E259*$K$259+E260*$K$260+E261*$K$261</f>
        <v>0.73000000000000009</v>
      </c>
      <c r="F257" s="359"/>
      <c r="G257" s="428">
        <f>G258*$K$258+G259*$K$259+G260*$K$260+G261*$K$261</f>
        <v>0.73000000000000009</v>
      </c>
      <c r="H257" s="357"/>
      <c r="I257" s="357"/>
      <c r="J257" s="428">
        <f>J258*$K$258+J259*$K$259+J260*$K$260+J261*$K$261</f>
        <v>0.73000000000000009</v>
      </c>
      <c r="K257" s="415">
        <v>0.3</v>
      </c>
      <c r="L257" s="427"/>
      <c r="M257" s="428"/>
      <c r="N257" s="486"/>
      <c r="O257" s="358"/>
      <c r="P257" s="486"/>
      <c r="Q257" s="486"/>
      <c r="R257" s="486"/>
      <c r="S257" s="486"/>
      <c r="T257" s="486"/>
      <c r="U257" s="487"/>
      <c r="V257" s="487"/>
      <c r="W257" s="415"/>
      <c r="X257" s="488"/>
      <c r="Y257" s="803"/>
      <c r="Z257" s="421"/>
      <c r="AA257" s="421"/>
      <c r="AB257" s="456"/>
      <c r="AC257" s="456"/>
    </row>
    <row r="258" spans="1:29" s="456" customFormat="1" ht="240" x14ac:dyDescent="0.25">
      <c r="A258" s="462" t="str">
        <f>'TABLA 7 ESTRUCTURA PROGRAMÁTICA'!D201</f>
        <v xml:space="preserve">9.2.1 Comunicación y cultura ciudadana para desincentivar el uso  de  productos plástico de un solo uso e icopor.  </v>
      </c>
      <c r="B258" s="735" t="str">
        <f>'TABLA 7 ESTRUCTURA PROGRAMÁTICA'!K201</f>
        <v xml:space="preserve">Campañas realizadas/año </v>
      </c>
      <c r="C258" s="839">
        <v>2</v>
      </c>
      <c r="D258" s="900">
        <v>2</v>
      </c>
      <c r="E258" s="678">
        <f t="shared" ref="E258:E261" si="161">IF(C258=0,"N.A",(D258/C258)*1)</f>
        <v>1</v>
      </c>
      <c r="F258" s="895" t="s">
        <v>1285</v>
      </c>
      <c r="G258" s="815">
        <f>E258</f>
        <v>1</v>
      </c>
      <c r="H258" s="441">
        <f>'TABLA 7 ESTRUCTURA PROGRAMÁTICA'!I201</f>
        <v>7</v>
      </c>
      <c r="I258" s="477">
        <f>G258</f>
        <v>1</v>
      </c>
      <c r="J258" s="678">
        <f t="shared" si="131"/>
        <v>1</v>
      </c>
      <c r="K258" s="477">
        <v>0.25</v>
      </c>
      <c r="L258" s="426">
        <f>IF(C258=0,G258,(G258*K258))</f>
        <v>0.25</v>
      </c>
      <c r="M258" s="429">
        <f>IF(L258="N.A","N.A",L258*$K$256*$K$257)</f>
        <v>7.4999999999999997E-3</v>
      </c>
      <c r="N258" s="425">
        <f>(IF(M258="N.A",0,M258))+N254</f>
        <v>0.70873121708683451</v>
      </c>
      <c r="O258" s="1046">
        <v>163000000</v>
      </c>
      <c r="P258" s="1019">
        <v>13000000</v>
      </c>
      <c r="Q258" s="1035">
        <f>P258/O258</f>
        <v>7.9754601226993863E-2</v>
      </c>
      <c r="R258" s="1005">
        <f>P258</f>
        <v>13000000</v>
      </c>
      <c r="S258" s="1008">
        <f>R258/P258</f>
        <v>1</v>
      </c>
      <c r="T258" s="1005">
        <f>P258-R258</f>
        <v>0</v>
      </c>
      <c r="U258" s="1019">
        <f>O258</f>
        <v>163000000</v>
      </c>
      <c r="V258" s="1019">
        <f>P258</f>
        <v>13000000</v>
      </c>
      <c r="W258" s="1032">
        <f>Q258</f>
        <v>7.9754601226993863E-2</v>
      </c>
      <c r="X258" s="1019"/>
      <c r="Y258" s="1086" t="s">
        <v>1108</v>
      </c>
      <c r="Z258" s="1086" t="s">
        <v>724</v>
      </c>
      <c r="AA258" s="1086" t="s">
        <v>1115</v>
      </c>
    </row>
    <row r="259" spans="1:29" s="456" customFormat="1" ht="60" x14ac:dyDescent="0.25">
      <c r="A259" s="462" t="str">
        <f>'TABLA 7 ESTRUCTURA PROGRAMÁTICA'!D202</f>
        <v xml:space="preserve">9.2.2 Consecución de reportes de la gestión a través de  ASOCARS y  entidades adscritas al sector. </v>
      </c>
      <c r="B259" s="735" t="str">
        <f>'TABLA 7 ESTRUCTURA PROGRAMÁTICA'!K202</f>
        <v xml:space="preserve">Eficacia en reportes requeridos </v>
      </c>
      <c r="C259" s="839">
        <v>100</v>
      </c>
      <c r="D259" s="677">
        <v>100</v>
      </c>
      <c r="E259" s="678">
        <f t="shared" si="161"/>
        <v>1</v>
      </c>
      <c r="F259" s="679" t="s">
        <v>1168</v>
      </c>
      <c r="G259" s="815">
        <f>E259</f>
        <v>1</v>
      </c>
      <c r="H259" s="590">
        <f>'TABLA 7 ESTRUCTURA PROGRAMÁTICA'!I202</f>
        <v>100</v>
      </c>
      <c r="I259" s="477">
        <f t="shared" ref="I259:I261" si="162">E259</f>
        <v>1</v>
      </c>
      <c r="J259" s="678">
        <f t="shared" si="131"/>
        <v>1</v>
      </c>
      <c r="K259" s="477">
        <v>0.2</v>
      </c>
      <c r="L259" s="426">
        <f t="shared" ref="L259:L261" si="163">IF(C259=0,E259,(E259*K259))</f>
        <v>0.2</v>
      </c>
      <c r="M259" s="429">
        <f t="shared" ref="M259:M261" si="164">IF(L259="N.A","N.A",L259*$K$256*$K$257)</f>
        <v>6.000000000000001E-3</v>
      </c>
      <c r="N259" s="425">
        <f>(IF(M259="N.A",0,M259))+N258</f>
        <v>0.71473121708683451</v>
      </c>
      <c r="O259" s="1047"/>
      <c r="P259" s="1020"/>
      <c r="Q259" s="1036"/>
      <c r="R259" s="1006"/>
      <c r="S259" s="1009"/>
      <c r="T259" s="1006"/>
      <c r="U259" s="1020"/>
      <c r="V259" s="1020"/>
      <c r="W259" s="1033"/>
      <c r="X259" s="1020"/>
      <c r="Y259" s="1087"/>
      <c r="Z259" s="1087"/>
      <c r="AA259" s="1087"/>
    </row>
    <row r="260" spans="1:29" s="456" customFormat="1" ht="90" x14ac:dyDescent="0.25">
      <c r="A260" s="462" t="str">
        <f>'TABLA 7 ESTRUCTURA PROGRAMÁTICA'!D203</f>
        <v xml:space="preserve">9.2.3 Uso inteligente de las redes sociales para la promoción de medidas de concienciación ambiental y comunicaciones de eventos y acciones  </v>
      </c>
      <c r="B260" s="735" t="str">
        <f>'TABLA 7 ESTRUCTURA PROGRAMÁTICA'!K203</f>
        <v xml:space="preserve">Redes sociales institucionalizadas y  organizadas </v>
      </c>
      <c r="C260" s="839">
        <v>1</v>
      </c>
      <c r="D260" s="893">
        <v>0.8</v>
      </c>
      <c r="E260" s="894">
        <f t="shared" si="161"/>
        <v>0.8</v>
      </c>
      <c r="F260" s="895" t="s">
        <v>1307</v>
      </c>
      <c r="G260" s="815">
        <f t="shared" ref="G260:G261" si="165">E260</f>
        <v>0.8</v>
      </c>
      <c r="H260" s="590">
        <f>'TABLA 7 ESTRUCTURA PROGRAMÁTICA'!I203</f>
        <v>1</v>
      </c>
      <c r="I260" s="477">
        <f>G260</f>
        <v>0.8</v>
      </c>
      <c r="J260" s="678">
        <f t="shared" si="131"/>
        <v>0.8</v>
      </c>
      <c r="K260" s="477">
        <v>0.15</v>
      </c>
      <c r="L260" s="426">
        <f>IF(C260=0,G260,(G260*K260))</f>
        <v>0.12</v>
      </c>
      <c r="M260" s="429">
        <f t="shared" si="164"/>
        <v>3.5999999999999999E-3</v>
      </c>
      <c r="N260" s="425">
        <f t="shared" ref="N260:N261" si="166">(IF(M260="N.A",0,M260))+N259</f>
        <v>0.71833121708683456</v>
      </c>
      <c r="O260" s="1047"/>
      <c r="P260" s="1020"/>
      <c r="Q260" s="1036"/>
      <c r="R260" s="1006"/>
      <c r="S260" s="1009"/>
      <c r="T260" s="1006"/>
      <c r="U260" s="1020"/>
      <c r="V260" s="1020"/>
      <c r="W260" s="1033"/>
      <c r="X260" s="1020"/>
      <c r="Y260" s="1087"/>
      <c r="Z260" s="1087"/>
      <c r="AA260" s="1087"/>
    </row>
    <row r="261" spans="1:29" s="456" customFormat="1" ht="60" x14ac:dyDescent="0.25">
      <c r="A261" s="462" t="str">
        <f>'TABLA 7 ESTRUCTURA PROGRAMÁTICA'!D204</f>
        <v xml:space="preserve">9.2.4 Planeación, gestión y optimización del  plan de medios (radio, TV, prensa, etc)  </v>
      </c>
      <c r="B261" s="735" t="str">
        <f>'TABLA 7 ESTRUCTURA PROGRAMÁTICA'!K204</f>
        <v xml:space="preserve">Plan en ejecución/año </v>
      </c>
      <c r="C261" s="839">
        <v>1</v>
      </c>
      <c r="D261" s="893">
        <v>0.4</v>
      </c>
      <c r="E261" s="894">
        <f t="shared" si="161"/>
        <v>0.4</v>
      </c>
      <c r="F261" s="895" t="s">
        <v>1167</v>
      </c>
      <c r="G261" s="815">
        <f t="shared" si="165"/>
        <v>0.4</v>
      </c>
      <c r="H261" s="590">
        <f>'TABLA 7 ESTRUCTURA PROGRAMÁTICA'!I204</f>
        <v>1</v>
      </c>
      <c r="I261" s="477">
        <f t="shared" si="162"/>
        <v>0.4</v>
      </c>
      <c r="J261" s="678">
        <f t="shared" si="131"/>
        <v>0.4</v>
      </c>
      <c r="K261" s="477">
        <v>0.4</v>
      </c>
      <c r="L261" s="426">
        <f t="shared" si="163"/>
        <v>0.16000000000000003</v>
      </c>
      <c r="M261" s="429">
        <f t="shared" si="164"/>
        <v>4.8000000000000013E-3</v>
      </c>
      <c r="N261" s="425">
        <f t="shared" si="166"/>
        <v>0.72313121708683459</v>
      </c>
      <c r="O261" s="1047"/>
      <c r="P261" s="1020"/>
      <c r="Q261" s="1036"/>
      <c r="R261" s="1007"/>
      <c r="S261" s="1010"/>
      <c r="T261" s="1007"/>
      <c r="U261" s="1020"/>
      <c r="V261" s="1020"/>
      <c r="W261" s="1033"/>
      <c r="X261" s="1020"/>
      <c r="Y261" s="1088"/>
      <c r="Z261" s="1088"/>
      <c r="AA261" s="1088"/>
    </row>
    <row r="262" spans="1:29" s="456" customFormat="1" x14ac:dyDescent="0.25">
      <c r="A262" s="1029" t="s">
        <v>638</v>
      </c>
      <c r="B262" s="1030"/>
      <c r="C262" s="1030"/>
      <c r="D262" s="1030"/>
      <c r="E262" s="1030"/>
      <c r="F262" s="1031"/>
      <c r="G262" s="407"/>
      <c r="H262" s="416"/>
      <c r="I262" s="418"/>
      <c r="J262" s="678">
        <f t="shared" si="131"/>
        <v>0</v>
      </c>
      <c r="K262" s="753"/>
      <c r="L262" s="428">
        <f>SUM(L258:L261)</f>
        <v>0.73000000000000009</v>
      </c>
      <c r="M262" s="429"/>
      <c r="N262" s="425"/>
      <c r="O262" s="790"/>
      <c r="P262" s="500"/>
      <c r="Q262" s="501"/>
      <c r="R262" s="501"/>
      <c r="S262" s="501"/>
      <c r="T262" s="501"/>
      <c r="U262" s="502"/>
      <c r="V262" s="481"/>
      <c r="W262" s="419"/>
      <c r="X262" s="503"/>
      <c r="Y262" s="804"/>
      <c r="Z262" s="421"/>
      <c r="AA262" s="421"/>
    </row>
    <row r="263" spans="1:29" s="423" customFormat="1" x14ac:dyDescent="0.25">
      <c r="A263" s="457" t="str">
        <f>A256</f>
        <v>9. COMUNICACIÓN AMBIENTAL INTELIGENTE</v>
      </c>
      <c r="B263" s="747"/>
      <c r="C263" s="468"/>
      <c r="D263" s="469"/>
      <c r="E263" s="432"/>
      <c r="F263" s="435"/>
      <c r="G263" s="409"/>
      <c r="H263" s="440"/>
      <c r="I263" s="440"/>
      <c r="J263" s="440"/>
      <c r="K263" s="443">
        <v>0.1</v>
      </c>
      <c r="L263" s="444"/>
      <c r="M263" s="432"/>
      <c r="N263" s="483"/>
      <c r="O263" s="777"/>
      <c r="P263" s="483"/>
      <c r="Q263" s="483"/>
      <c r="R263" s="483"/>
      <c r="S263" s="483"/>
      <c r="T263" s="483"/>
      <c r="U263" s="484"/>
      <c r="V263" s="484"/>
      <c r="W263" s="443"/>
      <c r="X263" s="485"/>
      <c r="Y263" s="803"/>
      <c r="Z263" s="421"/>
      <c r="AA263" s="421"/>
      <c r="AB263" s="456"/>
      <c r="AC263" s="456"/>
    </row>
    <row r="264" spans="1:29" s="458" customFormat="1" ht="90" x14ac:dyDescent="0.25">
      <c r="A264" s="461" t="str">
        <f>'TABLA 7 ESTRUCTURA PROGRAMÁTICA'!C206</f>
        <v xml:space="preserve">9.3 Fortalecimiento de las  TIC´s .según lineamientos de MINTICs y la política de gobierno digital, en Corpocesar. </v>
      </c>
      <c r="B264" s="410"/>
      <c r="C264" s="470"/>
      <c r="D264" s="414"/>
      <c r="E264" s="814">
        <f>E265*$K$265+E266*$K$266+E267*$K$267+E268*$K$268</f>
        <v>0.81500000000000006</v>
      </c>
      <c r="F264" s="359"/>
      <c r="G264" s="428">
        <f>G265*$K$265+G266*$K$266+G267*$K$267+G268*$K$268</f>
        <v>0.81500000000000006</v>
      </c>
      <c r="H264" s="357"/>
      <c r="I264" s="357"/>
      <c r="J264" s="428">
        <f>J265*$K$265+J266*$K$266+J267*$K$267+J268*$K$268</f>
        <v>0.81500000000000006</v>
      </c>
      <c r="K264" s="415">
        <v>0.3</v>
      </c>
      <c r="L264" s="427"/>
      <c r="M264" s="428"/>
      <c r="N264" s="486"/>
      <c r="O264" s="358"/>
      <c r="P264" s="486"/>
      <c r="Q264" s="486"/>
      <c r="R264" s="486"/>
      <c r="S264" s="486"/>
      <c r="T264" s="486"/>
      <c r="U264" s="487"/>
      <c r="V264" s="487"/>
      <c r="W264" s="415"/>
      <c r="X264" s="488"/>
      <c r="Y264" s="803"/>
      <c r="Z264" s="421"/>
      <c r="AA264" s="421"/>
      <c r="AB264" s="456"/>
      <c r="AC264" s="456"/>
    </row>
    <row r="265" spans="1:29" s="456" customFormat="1" ht="120" x14ac:dyDescent="0.25">
      <c r="A265" s="475" t="str">
        <f>'TABLA 7 ESTRUCTURA PROGRAMÁTICA'!D206</f>
        <v xml:space="preserve">9.3.1 Ejecución del  plan de acción para la implementación efectiva de la estrategia de  gobierno digital </v>
      </c>
      <c r="B265" s="735" t="str">
        <f>'TABLA 7 ESTRUCTURA PROGRAMÁTICA'!K206</f>
        <v xml:space="preserve">Avance y sosteniblidad del  plan de acción Gobierno Digital. </v>
      </c>
      <c r="C265" s="839">
        <v>100</v>
      </c>
      <c r="D265" s="677">
        <v>55</v>
      </c>
      <c r="E265" s="429">
        <f t="shared" ref="E265:E268" si="167">IF(C265=0,"N.A",(D265/C265)*1)</f>
        <v>0.55000000000000004</v>
      </c>
      <c r="F265" s="679" t="s">
        <v>1162</v>
      </c>
      <c r="G265" s="817">
        <f>E265</f>
        <v>0.55000000000000004</v>
      </c>
      <c r="H265" s="441">
        <f>'TABLA 7 ESTRUCTURA PROGRAMÁTICA'!I206</f>
        <v>100</v>
      </c>
      <c r="I265" s="477">
        <f>E265</f>
        <v>0.55000000000000004</v>
      </c>
      <c r="J265" s="678">
        <f t="shared" si="131"/>
        <v>0.55000000000000004</v>
      </c>
      <c r="K265" s="477">
        <v>0.3</v>
      </c>
      <c r="L265" s="426">
        <f>IF(C265=0,E265,(E265*K265))</f>
        <v>0.16500000000000001</v>
      </c>
      <c r="M265" s="429">
        <f>IF(L265="N.A","N.A",L265*$K$263*$K$264)</f>
        <v>4.9500000000000004E-3</v>
      </c>
      <c r="N265" s="425">
        <f>(IF(M265="N.A",0,M265))+N261</f>
        <v>0.7280812170868346</v>
      </c>
      <c r="O265" s="1046">
        <v>250000000</v>
      </c>
      <c r="P265" s="1019">
        <v>120186753</v>
      </c>
      <c r="Q265" s="1035">
        <f>P265/O265</f>
        <v>0.48074701199999997</v>
      </c>
      <c r="R265" s="1005">
        <f>P265</f>
        <v>120186753</v>
      </c>
      <c r="S265" s="1008">
        <f>R265/P265</f>
        <v>1</v>
      </c>
      <c r="T265" s="1005">
        <f>P265-R265</f>
        <v>0</v>
      </c>
      <c r="U265" s="1019">
        <f>O265</f>
        <v>250000000</v>
      </c>
      <c r="V265" s="1019">
        <f>P265</f>
        <v>120186753</v>
      </c>
      <c r="W265" s="1032">
        <f>Q265</f>
        <v>0.48074701199999997</v>
      </c>
      <c r="X265" s="1019"/>
      <c r="Y265" s="1086" t="s">
        <v>1108</v>
      </c>
      <c r="Z265" s="1086" t="s">
        <v>724</v>
      </c>
      <c r="AA265" s="1086" t="s">
        <v>1115</v>
      </c>
    </row>
    <row r="266" spans="1:29" s="456" customFormat="1" ht="116.25" customHeight="1" x14ac:dyDescent="0.25">
      <c r="A266" s="475" t="str">
        <f>'TABLA 7 ESTRUCTURA PROGRAMÁTICA'!D207</f>
        <v>9.3.2  Gestión para el cumplimiento del proceso de transparencia y acceso a la información (Ley 1712 de 2014)</v>
      </c>
      <c r="B266" s="735" t="str">
        <f>'TABLA 7 ESTRUCTURA PROGRAMÁTICA'!K207</f>
        <v>Cumplimiento de requisitos mínimos de publicación</v>
      </c>
      <c r="C266" s="839">
        <v>100</v>
      </c>
      <c r="D266" s="677">
        <v>100</v>
      </c>
      <c r="E266" s="429">
        <f t="shared" si="167"/>
        <v>1</v>
      </c>
      <c r="F266" s="679" t="s">
        <v>1163</v>
      </c>
      <c r="G266" s="817">
        <f t="shared" ref="G266:G267" si="168">E266</f>
        <v>1</v>
      </c>
      <c r="H266" s="590">
        <f>'TABLA 7 ESTRUCTURA PROGRAMÁTICA'!I207</f>
        <v>100</v>
      </c>
      <c r="I266" s="477">
        <f t="shared" ref="I266:I268" si="169">E266</f>
        <v>1</v>
      </c>
      <c r="J266" s="678">
        <f t="shared" si="131"/>
        <v>1</v>
      </c>
      <c r="K266" s="477">
        <v>0.3</v>
      </c>
      <c r="L266" s="426">
        <f t="shared" ref="L266:L268" si="170">IF(C266=0,E266,(E266*K266))</f>
        <v>0.3</v>
      </c>
      <c r="M266" s="429">
        <f t="shared" ref="M266:M268" si="171">IF(L266="N.A","N.A",L266*$K$263*$K$264)</f>
        <v>8.9999999999999993E-3</v>
      </c>
      <c r="N266" s="425">
        <f>(IF(M266="N.A",0,M266))+N265</f>
        <v>0.73708121708683461</v>
      </c>
      <c r="O266" s="1047"/>
      <c r="P266" s="1020"/>
      <c r="Q266" s="1036"/>
      <c r="R266" s="1006"/>
      <c r="S266" s="1009"/>
      <c r="T266" s="1006"/>
      <c r="U266" s="1020"/>
      <c r="V266" s="1020"/>
      <c r="W266" s="1033"/>
      <c r="X266" s="1020"/>
      <c r="Y266" s="1087"/>
      <c r="Z266" s="1087"/>
      <c r="AA266" s="1087"/>
    </row>
    <row r="267" spans="1:29" s="456" customFormat="1" ht="60" x14ac:dyDescent="0.25">
      <c r="A267" s="475" t="str">
        <f>'TABLA 7 ESTRUCTURA PROGRAMÁTICA'!D208</f>
        <v xml:space="preserve">9.3.3  Soporte interno en tecnología y formación para el uso eficiente de  las TICs. </v>
      </c>
      <c r="B267" s="735" t="str">
        <f>'TABLA 7 ESTRUCTURA PROGRAMÁTICA'!K208</f>
        <v>Eficacia del soporte</v>
      </c>
      <c r="C267" s="839">
        <v>80</v>
      </c>
      <c r="D267" s="677">
        <v>80</v>
      </c>
      <c r="E267" s="429">
        <f t="shared" si="167"/>
        <v>1</v>
      </c>
      <c r="F267" s="679" t="s">
        <v>1164</v>
      </c>
      <c r="G267" s="817">
        <f t="shared" si="168"/>
        <v>1</v>
      </c>
      <c r="H267" s="590">
        <f>'TABLA 7 ESTRUCTURA PROGRAMÁTICA'!I208</f>
        <v>100</v>
      </c>
      <c r="I267" s="477">
        <f t="shared" si="169"/>
        <v>1</v>
      </c>
      <c r="J267" s="678">
        <f t="shared" ref="J267:J268" si="172">I267</f>
        <v>1</v>
      </c>
      <c r="K267" s="477">
        <v>0.2</v>
      </c>
      <c r="L267" s="426">
        <f t="shared" si="170"/>
        <v>0.2</v>
      </c>
      <c r="M267" s="429">
        <f t="shared" si="171"/>
        <v>6.000000000000001E-3</v>
      </c>
      <c r="N267" s="425">
        <f t="shared" ref="N267" si="173">(IF(M267="N.A",0,M267))+N266</f>
        <v>0.74308121708683461</v>
      </c>
      <c r="O267" s="1047"/>
      <c r="P267" s="1020"/>
      <c r="Q267" s="1036"/>
      <c r="R267" s="1006"/>
      <c r="S267" s="1009"/>
      <c r="T267" s="1006"/>
      <c r="U267" s="1020"/>
      <c r="V267" s="1020"/>
      <c r="W267" s="1033"/>
      <c r="X267" s="1020"/>
      <c r="Y267" s="1087"/>
      <c r="Z267" s="1087"/>
      <c r="AA267" s="1087"/>
    </row>
    <row r="268" spans="1:29" s="456" customFormat="1" ht="243.75" customHeight="1" x14ac:dyDescent="0.25">
      <c r="A268" s="475" t="str">
        <f>'TABLA 7 ESTRUCTURA PROGRAMÁTICA'!D209</f>
        <v xml:space="preserve">9.3.4 Gestión para la adquisición hardware y sofware, licencias  (según necesidad ) e implementación óptima de software adquiridos  (ej. PCT, seguridad informática, almacén etc) , . </v>
      </c>
      <c r="B268" s="735" t="str">
        <f>'TABLA 7 ESTRUCTURA PROGRAMÁTICA'!K209</f>
        <v xml:space="preserve">Demanda atendida </v>
      </c>
      <c r="C268" s="839">
        <v>40</v>
      </c>
      <c r="D268" s="677">
        <v>30</v>
      </c>
      <c r="E268" s="429">
        <f t="shared" si="167"/>
        <v>0.75</v>
      </c>
      <c r="F268" s="679" t="s">
        <v>1165</v>
      </c>
      <c r="G268" s="817">
        <f>E268</f>
        <v>0.75</v>
      </c>
      <c r="H268" s="590">
        <f>'TABLA 7 ESTRUCTURA PROGRAMÁTICA'!I209</f>
        <v>60</v>
      </c>
      <c r="I268" s="477">
        <f t="shared" si="169"/>
        <v>0.75</v>
      </c>
      <c r="J268" s="678">
        <f t="shared" si="172"/>
        <v>0.75</v>
      </c>
      <c r="K268" s="477">
        <v>0.2</v>
      </c>
      <c r="L268" s="426">
        <f t="shared" si="170"/>
        <v>0.15000000000000002</v>
      </c>
      <c r="M268" s="429">
        <f t="shared" si="171"/>
        <v>4.5000000000000005E-3</v>
      </c>
      <c r="N268" s="425">
        <f>(IF(M268="N.A",0,M268))+N267</f>
        <v>0.74758121708683456</v>
      </c>
      <c r="O268" s="1047"/>
      <c r="P268" s="1020"/>
      <c r="Q268" s="1036"/>
      <c r="R268" s="1007"/>
      <c r="S268" s="1010"/>
      <c r="T268" s="1007"/>
      <c r="U268" s="1020"/>
      <c r="V268" s="1020"/>
      <c r="W268" s="1033"/>
      <c r="X268" s="1020"/>
      <c r="Y268" s="1088"/>
      <c r="Z268" s="1088"/>
      <c r="AA268" s="1088"/>
    </row>
    <row r="269" spans="1:29" s="456" customFormat="1" x14ac:dyDescent="0.25">
      <c r="A269" s="1029" t="s">
        <v>638</v>
      </c>
      <c r="B269" s="1030"/>
      <c r="C269" s="1030"/>
      <c r="D269" s="1030"/>
      <c r="E269" s="1030"/>
      <c r="F269" s="1030"/>
      <c r="G269" s="1030"/>
      <c r="H269" s="1030"/>
      <c r="I269" s="1030"/>
      <c r="J269" s="1030"/>
      <c r="K269" s="1031"/>
      <c r="L269" s="428">
        <f>SUM(L265:L268)</f>
        <v>0.81500000000000006</v>
      </c>
      <c r="M269" s="429"/>
      <c r="N269" s="425"/>
      <c r="O269" s="790">
        <f>SUM(O9+O16+O23+O29+O35+O42+O60+O67+O75+O80+O86+O96+O104+O112+O124+O134+O145+O152+O165+O171+O179+O188+O194+O204+O210+O226+O239+O249+O258+O265)</f>
        <v>20834942882</v>
      </c>
      <c r="P269" s="790">
        <f>SUM(P9+P16+P23+P29+P35+P42+P60+P67+P75+P80+P86+P96+P104+P112+P124+P134+P145+P152+P165+P171+P179+P188+P194+P204+P210+P226+P239+P249+P258+P265)</f>
        <v>16071200429.459999</v>
      </c>
      <c r="Q269" s="807">
        <f>P269/O269</f>
        <v>0.77135802677647092</v>
      </c>
      <c r="R269" s="807"/>
      <c r="S269" s="807"/>
      <c r="T269" s="807"/>
      <c r="U269" s="502"/>
      <c r="V269" s="481"/>
      <c r="W269" s="419"/>
      <c r="X269" s="503"/>
      <c r="Y269" s="460"/>
    </row>
    <row r="270" spans="1:29" ht="45" x14ac:dyDescent="0.25">
      <c r="A270" s="1094" t="s">
        <v>1152</v>
      </c>
      <c r="B270" s="1094"/>
      <c r="C270" s="1094"/>
      <c r="D270" s="1094"/>
      <c r="E270" s="1094"/>
      <c r="F270" s="1094"/>
      <c r="G270" s="1094"/>
      <c r="H270" s="1094"/>
      <c r="I270" s="1094"/>
      <c r="J270" s="1094"/>
      <c r="K270" s="1094"/>
      <c r="L270" s="1094"/>
      <c r="M270" s="1095"/>
      <c r="N270" s="813">
        <f>N268</f>
        <v>0.74758121708683456</v>
      </c>
      <c r="O270" s="795"/>
      <c r="P270" s="510"/>
      <c r="Q270" s="510"/>
      <c r="R270" s="510"/>
      <c r="S270" s="510"/>
      <c r="T270" s="510"/>
      <c r="U270" s="510"/>
      <c r="V270" s="510"/>
      <c r="W270" s="682"/>
    </row>
    <row r="271" spans="1:29" ht="45" x14ac:dyDescent="0.25">
      <c r="A271" s="1089" t="s">
        <v>1153</v>
      </c>
      <c r="B271" s="1089"/>
      <c r="C271" s="1089"/>
      <c r="D271" s="1089"/>
      <c r="E271" s="1089"/>
      <c r="F271" s="1089"/>
      <c r="G271" s="1089"/>
      <c r="H271" s="1089"/>
      <c r="I271" s="1089"/>
      <c r="J271" s="1089"/>
      <c r="K271" s="1089"/>
      <c r="L271" s="1089"/>
      <c r="M271" s="1089"/>
      <c r="N271" s="813">
        <f>Q269</f>
        <v>0.77135802677647092</v>
      </c>
      <c r="P271" s="810"/>
    </row>
    <row r="272" spans="1:29" x14ac:dyDescent="0.25">
      <c r="D272" s="874"/>
      <c r="E272" s="875"/>
      <c r="F272" s="876"/>
      <c r="G272" s="877"/>
      <c r="H272" s="878"/>
      <c r="I272" s="878"/>
      <c r="J272" s="878"/>
      <c r="K272" s="879"/>
      <c r="L272" s="875"/>
      <c r="M272" s="875"/>
      <c r="N272" s="861"/>
      <c r="O272" s="880"/>
      <c r="P272" s="881"/>
      <c r="Q272" s="881"/>
      <c r="R272" s="881"/>
      <c r="S272" s="881"/>
      <c r="T272" s="881"/>
      <c r="U272" s="853"/>
      <c r="V272" s="853"/>
      <c r="W272" s="853"/>
      <c r="X272" s="853"/>
    </row>
    <row r="273" spans="2:20" s="886" customFormat="1" x14ac:dyDescent="0.25">
      <c r="B273" s="882"/>
      <c r="C273" s="445"/>
      <c r="D273" s="883"/>
      <c r="E273" s="884"/>
      <c r="F273" s="885"/>
      <c r="H273" s="445"/>
      <c r="I273" s="445"/>
      <c r="J273" s="445"/>
      <c r="K273" s="887"/>
      <c r="L273" s="884"/>
      <c r="M273" s="884"/>
      <c r="N273" s="888"/>
      <c r="O273" s="889"/>
      <c r="P273" s="890"/>
      <c r="Q273" s="890"/>
      <c r="R273" s="890"/>
      <c r="S273" s="890"/>
      <c r="T273" s="890"/>
    </row>
    <row r="274" spans="2:20" s="886" customFormat="1" x14ac:dyDescent="0.25">
      <c r="B274" s="882"/>
      <c r="C274" s="445"/>
      <c r="D274" s="883"/>
      <c r="E274" s="884"/>
      <c r="F274" s="885"/>
      <c r="H274" s="445"/>
      <c r="I274" s="445"/>
      <c r="J274" s="445"/>
      <c r="K274" s="887"/>
      <c r="L274" s="884"/>
      <c r="M274" s="884"/>
      <c r="N274" s="888"/>
      <c r="O274" s="889"/>
      <c r="P274" s="890"/>
      <c r="Q274" s="890"/>
      <c r="R274" s="890"/>
      <c r="S274" s="890"/>
      <c r="T274" s="890"/>
    </row>
    <row r="275" spans="2:20" s="886" customFormat="1" x14ac:dyDescent="0.25">
      <c r="B275" s="882"/>
      <c r="C275" s="445"/>
      <c r="D275" s="883"/>
      <c r="E275" s="884"/>
      <c r="F275" s="885"/>
      <c r="H275" s="445"/>
      <c r="I275" s="445"/>
      <c r="J275" s="445"/>
      <c r="K275" s="887"/>
      <c r="L275" s="884"/>
      <c r="M275" s="884"/>
      <c r="N275" s="888"/>
      <c r="O275" s="889"/>
      <c r="P275" s="890"/>
      <c r="Q275" s="890"/>
      <c r="R275" s="890"/>
      <c r="S275" s="890"/>
      <c r="T275" s="890"/>
    </row>
    <row r="276" spans="2:20" s="886" customFormat="1" x14ac:dyDescent="0.25">
      <c r="B276" s="882"/>
      <c r="C276" s="445"/>
      <c r="D276" s="883"/>
      <c r="E276" s="884"/>
      <c r="F276" s="885"/>
      <c r="H276" s="445"/>
      <c r="I276" s="445"/>
      <c r="J276" s="445"/>
      <c r="K276" s="887"/>
      <c r="L276" s="884"/>
      <c r="M276" s="884"/>
      <c r="N276" s="888"/>
      <c r="O276" s="889"/>
      <c r="P276" s="890"/>
      <c r="Q276" s="890"/>
      <c r="R276" s="890"/>
      <c r="S276" s="890"/>
      <c r="T276" s="890"/>
    </row>
    <row r="277" spans="2:20" s="886" customFormat="1" x14ac:dyDescent="0.25">
      <c r="B277" s="882"/>
      <c r="C277" s="445"/>
      <c r="D277" s="883"/>
      <c r="E277" s="884"/>
      <c r="F277" s="885"/>
      <c r="H277" s="445"/>
      <c r="I277" s="445"/>
      <c r="J277" s="445"/>
      <c r="K277" s="887"/>
      <c r="L277" s="884"/>
      <c r="M277" s="884"/>
      <c r="N277" s="888"/>
      <c r="O277" s="889"/>
      <c r="P277" s="890"/>
      <c r="Q277" s="890"/>
      <c r="R277" s="890"/>
      <c r="S277" s="890"/>
      <c r="T277" s="890"/>
    </row>
    <row r="278" spans="2:20" s="886" customFormat="1" x14ac:dyDescent="0.25">
      <c r="B278" s="882"/>
      <c r="C278" s="445"/>
      <c r="D278" s="883"/>
      <c r="E278" s="884"/>
      <c r="F278" s="885"/>
      <c r="H278" s="445"/>
      <c r="I278" s="445"/>
      <c r="J278" s="445"/>
      <c r="K278" s="887"/>
      <c r="L278" s="884"/>
      <c r="M278" s="884"/>
      <c r="N278" s="888"/>
      <c r="O278" s="889"/>
      <c r="P278" s="890"/>
      <c r="Q278" s="890"/>
      <c r="R278" s="890"/>
      <c r="S278" s="890"/>
      <c r="T278" s="890"/>
    </row>
    <row r="279" spans="2:20" s="886" customFormat="1" x14ac:dyDescent="0.25">
      <c r="B279" s="882"/>
      <c r="C279" s="445"/>
      <c r="D279" s="883"/>
      <c r="E279" s="884"/>
      <c r="F279" s="885"/>
      <c r="H279" s="445"/>
      <c r="I279" s="445"/>
      <c r="J279" s="445"/>
      <c r="K279" s="887"/>
      <c r="L279" s="884"/>
      <c r="M279" s="884"/>
      <c r="N279" s="888"/>
      <c r="O279" s="889"/>
      <c r="P279" s="890"/>
      <c r="Q279" s="890"/>
      <c r="R279" s="890"/>
      <c r="S279" s="890"/>
      <c r="T279" s="890"/>
    </row>
    <row r="280" spans="2:20" s="886" customFormat="1" x14ac:dyDescent="0.25">
      <c r="B280" s="882"/>
      <c r="C280" s="445"/>
      <c r="D280" s="883"/>
      <c r="E280" s="884"/>
      <c r="F280" s="885"/>
      <c r="H280" s="445"/>
      <c r="I280" s="445"/>
      <c r="J280" s="445"/>
      <c r="K280" s="887"/>
      <c r="L280" s="884"/>
      <c r="M280" s="884"/>
      <c r="N280" s="888"/>
      <c r="O280" s="889"/>
      <c r="P280" s="890"/>
      <c r="Q280" s="890"/>
      <c r="R280" s="890"/>
      <c r="S280" s="890"/>
      <c r="T280" s="890"/>
    </row>
    <row r="281" spans="2:20" s="886" customFormat="1" x14ac:dyDescent="0.25">
      <c r="B281" s="882"/>
      <c r="C281" s="445"/>
      <c r="D281" s="883"/>
      <c r="E281" s="884"/>
      <c r="F281" s="885"/>
      <c r="H281" s="445"/>
      <c r="I281" s="445"/>
      <c r="J281" s="445"/>
      <c r="K281" s="887"/>
      <c r="L281" s="884"/>
      <c r="M281" s="884"/>
      <c r="N281" s="888"/>
      <c r="O281" s="889"/>
      <c r="P281" s="890"/>
      <c r="Q281" s="890"/>
      <c r="R281" s="890"/>
      <c r="S281" s="890"/>
      <c r="T281" s="890"/>
    </row>
    <row r="282" spans="2:20" s="886" customFormat="1" x14ac:dyDescent="0.25">
      <c r="B282" s="882"/>
      <c r="C282" s="445"/>
      <c r="D282" s="883"/>
      <c r="E282" s="884"/>
      <c r="F282" s="885"/>
      <c r="H282" s="445"/>
      <c r="I282" s="445"/>
      <c r="J282" s="445"/>
      <c r="K282" s="887"/>
      <c r="L282" s="884"/>
      <c r="M282" s="884"/>
      <c r="N282" s="888"/>
      <c r="O282" s="889"/>
      <c r="P282" s="890"/>
      <c r="Q282" s="890"/>
      <c r="R282" s="890"/>
      <c r="S282" s="890"/>
      <c r="T282" s="890"/>
    </row>
    <row r="283" spans="2:20" s="886" customFormat="1" x14ac:dyDescent="0.25">
      <c r="B283" s="882"/>
      <c r="C283" s="445"/>
      <c r="D283" s="883"/>
      <c r="E283" s="884"/>
      <c r="F283" s="885"/>
      <c r="H283" s="445"/>
      <c r="I283" s="445"/>
      <c r="J283" s="445"/>
      <c r="K283" s="887"/>
      <c r="L283" s="884"/>
      <c r="M283" s="884"/>
      <c r="N283" s="888"/>
      <c r="O283" s="889"/>
      <c r="P283" s="890"/>
      <c r="Q283" s="890"/>
      <c r="R283" s="890"/>
      <c r="S283" s="890"/>
      <c r="T283" s="890"/>
    </row>
    <row r="284" spans="2:20" s="886" customFormat="1" x14ac:dyDescent="0.25">
      <c r="B284" s="882"/>
      <c r="C284" s="445"/>
      <c r="D284" s="883"/>
      <c r="E284" s="884"/>
      <c r="F284" s="885"/>
      <c r="H284" s="445"/>
      <c r="I284" s="445"/>
      <c r="J284" s="445"/>
      <c r="K284" s="887"/>
      <c r="L284" s="884"/>
      <c r="M284" s="884"/>
      <c r="N284" s="888"/>
      <c r="O284" s="889"/>
      <c r="P284" s="890"/>
      <c r="Q284" s="890"/>
      <c r="R284" s="890"/>
      <c r="S284" s="890"/>
      <c r="T284" s="890"/>
    </row>
    <row r="285" spans="2:20" s="886" customFormat="1" x14ac:dyDescent="0.25">
      <c r="B285" s="882"/>
      <c r="C285" s="445"/>
      <c r="D285" s="883"/>
      <c r="E285" s="884"/>
      <c r="F285" s="885"/>
      <c r="H285" s="445"/>
      <c r="I285" s="445"/>
      <c r="J285" s="445"/>
      <c r="K285" s="887"/>
      <c r="L285" s="884"/>
      <c r="M285" s="884"/>
      <c r="N285" s="888"/>
      <c r="O285" s="889"/>
      <c r="P285" s="890"/>
      <c r="Q285" s="890"/>
      <c r="R285" s="890"/>
      <c r="S285" s="890"/>
      <c r="T285" s="890"/>
    </row>
    <row r="286" spans="2:20" s="886" customFormat="1" x14ac:dyDescent="0.25">
      <c r="B286" s="882"/>
      <c r="C286" s="445"/>
      <c r="D286" s="883"/>
      <c r="E286" s="884"/>
      <c r="F286" s="885"/>
      <c r="H286" s="445"/>
      <c r="I286" s="445"/>
      <c r="J286" s="445"/>
      <c r="K286" s="887"/>
      <c r="L286" s="884"/>
      <c r="M286" s="884"/>
      <c r="N286" s="888"/>
      <c r="O286" s="889"/>
      <c r="P286" s="890"/>
      <c r="Q286" s="890"/>
      <c r="R286" s="890"/>
      <c r="S286" s="890"/>
      <c r="T286" s="890"/>
    </row>
    <row r="287" spans="2:20" s="886" customFormat="1" x14ac:dyDescent="0.25">
      <c r="B287" s="882"/>
      <c r="C287" s="445"/>
      <c r="D287" s="883"/>
      <c r="E287" s="884"/>
      <c r="F287" s="885"/>
      <c r="H287" s="445"/>
      <c r="I287" s="445"/>
      <c r="J287" s="445"/>
      <c r="K287" s="887"/>
      <c r="L287" s="884"/>
      <c r="M287" s="884"/>
      <c r="N287" s="888"/>
      <c r="O287" s="889"/>
      <c r="P287" s="890"/>
      <c r="Q287" s="890"/>
      <c r="R287" s="890"/>
      <c r="S287" s="890"/>
      <c r="T287" s="890"/>
    </row>
    <row r="288" spans="2:20" s="886" customFormat="1" x14ac:dyDescent="0.25">
      <c r="B288" s="882"/>
      <c r="C288" s="445"/>
      <c r="D288" s="883"/>
      <c r="E288" s="884"/>
      <c r="F288" s="885"/>
      <c r="H288" s="445"/>
      <c r="I288" s="445"/>
      <c r="J288" s="445"/>
      <c r="K288" s="887"/>
      <c r="L288" s="884"/>
      <c r="M288" s="884"/>
      <c r="N288" s="888"/>
      <c r="O288" s="889"/>
      <c r="P288" s="890"/>
      <c r="Q288" s="890"/>
      <c r="R288" s="890"/>
      <c r="S288" s="890"/>
      <c r="T288" s="890"/>
    </row>
    <row r="289" spans="2:20" s="886" customFormat="1" x14ac:dyDescent="0.25">
      <c r="B289" s="882"/>
      <c r="C289" s="445"/>
      <c r="D289" s="883"/>
      <c r="E289" s="884"/>
      <c r="F289" s="885"/>
      <c r="H289" s="445"/>
      <c r="I289" s="445"/>
      <c r="J289" s="445"/>
      <c r="K289" s="887"/>
      <c r="L289" s="884"/>
      <c r="M289" s="884"/>
      <c r="N289" s="888"/>
      <c r="O289" s="889"/>
      <c r="P289" s="890"/>
      <c r="Q289" s="890"/>
      <c r="R289" s="890"/>
      <c r="S289" s="890"/>
      <c r="T289" s="890"/>
    </row>
    <row r="290" spans="2:20" s="886" customFormat="1" x14ac:dyDescent="0.25">
      <c r="B290" s="882"/>
      <c r="C290" s="445"/>
      <c r="D290" s="883"/>
      <c r="E290" s="884"/>
      <c r="F290" s="885"/>
      <c r="H290" s="445"/>
      <c r="I290" s="445"/>
      <c r="J290" s="445"/>
      <c r="K290" s="887"/>
      <c r="L290" s="884"/>
      <c r="M290" s="884"/>
      <c r="N290" s="888"/>
      <c r="O290" s="889"/>
      <c r="P290" s="890"/>
      <c r="Q290" s="890"/>
      <c r="R290" s="890"/>
      <c r="S290" s="890"/>
      <c r="T290" s="890"/>
    </row>
    <row r="291" spans="2:20" s="886" customFormat="1" x14ac:dyDescent="0.25">
      <c r="B291" s="882"/>
      <c r="C291" s="445"/>
      <c r="D291" s="883"/>
      <c r="E291" s="884"/>
      <c r="F291" s="885"/>
      <c r="H291" s="445"/>
      <c r="I291" s="445"/>
      <c r="J291" s="445"/>
      <c r="K291" s="887"/>
      <c r="L291" s="884"/>
      <c r="M291" s="884"/>
      <c r="N291" s="888"/>
      <c r="O291" s="889"/>
      <c r="P291" s="890"/>
      <c r="Q291" s="890"/>
      <c r="R291" s="890"/>
      <c r="S291" s="890"/>
      <c r="T291" s="890"/>
    </row>
    <row r="292" spans="2:20" s="886" customFormat="1" x14ac:dyDescent="0.25">
      <c r="B292" s="882"/>
      <c r="C292" s="445"/>
      <c r="D292" s="883"/>
      <c r="E292" s="884"/>
      <c r="F292" s="885"/>
      <c r="H292" s="445"/>
      <c r="I292" s="445"/>
      <c r="J292" s="445"/>
      <c r="K292" s="887"/>
      <c r="L292" s="884"/>
      <c r="M292" s="884"/>
      <c r="N292" s="888"/>
      <c r="O292" s="889"/>
      <c r="P292" s="890"/>
      <c r="Q292" s="890"/>
      <c r="R292" s="890"/>
      <c r="S292" s="890"/>
      <c r="T292" s="890"/>
    </row>
    <row r="293" spans="2:20" s="886" customFormat="1" x14ac:dyDescent="0.25">
      <c r="B293" s="882"/>
      <c r="C293" s="445"/>
      <c r="D293" s="883"/>
      <c r="E293" s="884"/>
      <c r="F293" s="885"/>
      <c r="H293" s="445"/>
      <c r="I293" s="445"/>
      <c r="J293" s="445"/>
      <c r="K293" s="887"/>
      <c r="L293" s="884"/>
      <c r="M293" s="884"/>
      <c r="N293" s="888"/>
      <c r="O293" s="889"/>
      <c r="P293" s="890"/>
      <c r="Q293" s="890"/>
      <c r="R293" s="890"/>
      <c r="S293" s="890"/>
      <c r="T293" s="890"/>
    </row>
    <row r="294" spans="2:20" s="886" customFormat="1" x14ac:dyDescent="0.25">
      <c r="B294" s="882"/>
      <c r="C294" s="445"/>
      <c r="D294" s="883"/>
      <c r="E294" s="884"/>
      <c r="F294" s="885"/>
      <c r="H294" s="445"/>
      <c r="I294" s="445"/>
      <c r="J294" s="445"/>
      <c r="K294" s="887"/>
      <c r="L294" s="884"/>
      <c r="M294" s="884"/>
      <c r="N294" s="888"/>
      <c r="O294" s="889"/>
      <c r="P294" s="890"/>
      <c r="Q294" s="890"/>
      <c r="R294" s="890"/>
      <c r="S294" s="890"/>
      <c r="T294" s="890"/>
    </row>
    <row r="295" spans="2:20" s="886" customFormat="1" x14ac:dyDescent="0.25">
      <c r="B295" s="882"/>
      <c r="C295" s="445"/>
      <c r="D295" s="883"/>
      <c r="E295" s="884"/>
      <c r="F295" s="885"/>
      <c r="H295" s="445"/>
      <c r="I295" s="445"/>
      <c r="J295" s="445"/>
      <c r="K295" s="887"/>
      <c r="L295" s="884"/>
      <c r="M295" s="884"/>
      <c r="N295" s="888"/>
      <c r="O295" s="889"/>
      <c r="P295" s="890"/>
      <c r="Q295" s="890"/>
      <c r="R295" s="890"/>
      <c r="S295" s="890"/>
      <c r="T295" s="890"/>
    </row>
    <row r="296" spans="2:20" s="886" customFormat="1" x14ac:dyDescent="0.25">
      <c r="B296" s="882"/>
      <c r="C296" s="445"/>
      <c r="D296" s="883"/>
      <c r="E296" s="884"/>
      <c r="F296" s="885"/>
      <c r="H296" s="445"/>
      <c r="I296" s="445"/>
      <c r="J296" s="445"/>
      <c r="K296" s="887"/>
      <c r="L296" s="884"/>
      <c r="M296" s="884"/>
      <c r="N296" s="888"/>
      <c r="O296" s="889"/>
      <c r="P296" s="890"/>
      <c r="Q296" s="890"/>
      <c r="R296" s="890"/>
      <c r="S296" s="890"/>
      <c r="T296" s="890"/>
    </row>
    <row r="297" spans="2:20" s="886" customFormat="1" x14ac:dyDescent="0.25">
      <c r="B297" s="882"/>
      <c r="C297" s="445"/>
      <c r="D297" s="883"/>
      <c r="E297" s="884"/>
      <c r="F297" s="885"/>
      <c r="H297" s="445"/>
      <c r="I297" s="445"/>
      <c r="J297" s="445"/>
      <c r="K297" s="887"/>
      <c r="L297" s="884"/>
      <c r="M297" s="884"/>
      <c r="N297" s="888"/>
      <c r="O297" s="889"/>
      <c r="P297" s="890"/>
      <c r="Q297" s="890"/>
      <c r="R297" s="890"/>
      <c r="S297" s="890"/>
      <c r="T297" s="890"/>
    </row>
    <row r="298" spans="2:20" s="886" customFormat="1" x14ac:dyDescent="0.25">
      <c r="B298" s="882"/>
      <c r="C298" s="445"/>
      <c r="D298" s="883"/>
      <c r="E298" s="884"/>
      <c r="F298" s="885"/>
      <c r="H298" s="445"/>
      <c r="I298" s="445"/>
      <c r="J298" s="445"/>
      <c r="K298" s="887"/>
      <c r="L298" s="884"/>
      <c r="M298" s="884"/>
      <c r="N298" s="888"/>
      <c r="O298" s="889"/>
      <c r="P298" s="890"/>
      <c r="Q298" s="890"/>
      <c r="R298" s="890"/>
      <c r="S298" s="890"/>
      <c r="T298" s="890"/>
    </row>
    <row r="299" spans="2:20" s="886" customFormat="1" x14ac:dyDescent="0.25">
      <c r="B299" s="882"/>
      <c r="C299" s="445"/>
      <c r="D299" s="883"/>
      <c r="E299" s="884"/>
      <c r="F299" s="885"/>
      <c r="H299" s="445"/>
      <c r="I299" s="445"/>
      <c r="J299" s="445"/>
      <c r="K299" s="887"/>
      <c r="L299" s="884"/>
      <c r="M299" s="884"/>
      <c r="N299" s="888"/>
      <c r="O299" s="889"/>
      <c r="P299" s="890"/>
      <c r="Q299" s="890"/>
      <c r="R299" s="890"/>
      <c r="S299" s="890"/>
      <c r="T299" s="890"/>
    </row>
    <row r="300" spans="2:20" s="886" customFormat="1" x14ac:dyDescent="0.25">
      <c r="B300" s="882"/>
      <c r="C300" s="445"/>
      <c r="D300" s="883"/>
      <c r="E300" s="884"/>
      <c r="F300" s="885"/>
      <c r="H300" s="445"/>
      <c r="I300" s="445"/>
      <c r="J300" s="445"/>
      <c r="K300" s="887"/>
      <c r="L300" s="884"/>
      <c r="M300" s="884"/>
      <c r="N300" s="888"/>
      <c r="O300" s="889"/>
      <c r="P300" s="890"/>
      <c r="Q300" s="890"/>
      <c r="R300" s="890"/>
      <c r="S300" s="890"/>
      <c r="T300" s="890"/>
    </row>
    <row r="301" spans="2:20" s="886" customFormat="1" x14ac:dyDescent="0.25">
      <c r="B301" s="882"/>
      <c r="C301" s="445"/>
      <c r="D301" s="883"/>
      <c r="E301" s="884"/>
      <c r="F301" s="885"/>
      <c r="H301" s="445"/>
      <c r="I301" s="445"/>
      <c r="J301" s="445"/>
      <c r="K301" s="887"/>
      <c r="L301" s="884"/>
      <c r="M301" s="884"/>
      <c r="N301" s="888"/>
      <c r="O301" s="889"/>
      <c r="P301" s="890"/>
      <c r="Q301" s="890"/>
      <c r="R301" s="890"/>
      <c r="S301" s="890"/>
      <c r="T301" s="890"/>
    </row>
    <row r="302" spans="2:20" s="886" customFormat="1" x14ac:dyDescent="0.25">
      <c r="B302" s="882"/>
      <c r="C302" s="445"/>
      <c r="D302" s="883"/>
      <c r="E302" s="884"/>
      <c r="F302" s="885"/>
      <c r="H302" s="445"/>
      <c r="I302" s="445"/>
      <c r="J302" s="445"/>
      <c r="K302" s="887"/>
      <c r="L302" s="884"/>
      <c r="M302" s="884"/>
      <c r="N302" s="888"/>
      <c r="O302" s="889"/>
      <c r="P302" s="890"/>
      <c r="Q302" s="890"/>
      <c r="R302" s="890"/>
      <c r="S302" s="890"/>
      <c r="T302" s="890"/>
    </row>
    <row r="303" spans="2:20" s="886" customFormat="1" x14ac:dyDescent="0.25">
      <c r="B303" s="882"/>
      <c r="C303" s="445"/>
      <c r="D303" s="883"/>
      <c r="E303" s="884"/>
      <c r="F303" s="885"/>
      <c r="H303" s="445"/>
      <c r="I303" s="445"/>
      <c r="J303" s="445"/>
      <c r="K303" s="887"/>
      <c r="L303" s="884"/>
      <c r="M303" s="884"/>
      <c r="N303" s="888"/>
      <c r="O303" s="889"/>
      <c r="P303" s="890"/>
      <c r="Q303" s="890"/>
      <c r="R303" s="890"/>
      <c r="S303" s="890"/>
      <c r="T303" s="890"/>
    </row>
    <row r="304" spans="2:20" s="886" customFormat="1" x14ac:dyDescent="0.25">
      <c r="B304" s="882"/>
      <c r="C304" s="445"/>
      <c r="D304" s="883"/>
      <c r="E304" s="884"/>
      <c r="F304" s="885"/>
      <c r="H304" s="445"/>
      <c r="I304" s="445"/>
      <c r="J304" s="445"/>
      <c r="K304" s="887"/>
      <c r="L304" s="884"/>
      <c r="M304" s="884"/>
      <c r="N304" s="888"/>
      <c r="O304" s="889"/>
      <c r="P304" s="890"/>
      <c r="Q304" s="890"/>
      <c r="R304" s="890"/>
      <c r="S304" s="890"/>
      <c r="T304" s="890"/>
    </row>
    <row r="305" spans="2:20" s="886" customFormat="1" x14ac:dyDescent="0.25">
      <c r="B305" s="882"/>
      <c r="C305" s="445"/>
      <c r="D305" s="883"/>
      <c r="E305" s="884"/>
      <c r="F305" s="885"/>
      <c r="H305" s="445"/>
      <c r="I305" s="445"/>
      <c r="J305" s="445"/>
      <c r="K305" s="887"/>
      <c r="L305" s="884"/>
      <c r="M305" s="884"/>
      <c r="N305" s="888"/>
      <c r="O305" s="889"/>
      <c r="P305" s="890"/>
      <c r="Q305" s="890"/>
      <c r="R305" s="890"/>
      <c r="S305" s="890"/>
      <c r="T305" s="890"/>
    </row>
    <row r="306" spans="2:20" s="886" customFormat="1" x14ac:dyDescent="0.25">
      <c r="B306" s="882"/>
      <c r="C306" s="445"/>
      <c r="D306" s="883"/>
      <c r="E306" s="884"/>
      <c r="F306" s="885"/>
      <c r="H306" s="445"/>
      <c r="I306" s="445"/>
      <c r="J306" s="445"/>
      <c r="K306" s="887"/>
      <c r="L306" s="884"/>
      <c r="M306" s="884"/>
      <c r="N306" s="888"/>
      <c r="O306" s="889"/>
      <c r="P306" s="890"/>
      <c r="Q306" s="890"/>
      <c r="R306" s="890"/>
      <c r="S306" s="890"/>
      <c r="T306" s="890"/>
    </row>
    <row r="307" spans="2:20" s="886" customFormat="1" x14ac:dyDescent="0.25">
      <c r="B307" s="882"/>
      <c r="C307" s="445"/>
      <c r="D307" s="883"/>
      <c r="E307" s="884"/>
      <c r="F307" s="885"/>
      <c r="H307" s="445"/>
      <c r="I307" s="445"/>
      <c r="J307" s="445"/>
      <c r="K307" s="887"/>
      <c r="L307" s="884"/>
      <c r="M307" s="884"/>
      <c r="N307" s="888"/>
      <c r="O307" s="889"/>
      <c r="P307" s="890"/>
      <c r="Q307" s="890"/>
      <c r="R307" s="890"/>
      <c r="S307" s="890"/>
      <c r="T307" s="890"/>
    </row>
    <row r="308" spans="2:20" s="886" customFormat="1" x14ac:dyDescent="0.25">
      <c r="B308" s="882"/>
      <c r="C308" s="445"/>
      <c r="D308" s="883"/>
      <c r="E308" s="884"/>
      <c r="F308" s="885"/>
      <c r="H308" s="445"/>
      <c r="I308" s="445"/>
      <c r="J308" s="445"/>
      <c r="K308" s="887"/>
      <c r="L308" s="884"/>
      <c r="M308" s="884"/>
      <c r="N308" s="888"/>
      <c r="O308" s="889"/>
      <c r="P308" s="890"/>
      <c r="Q308" s="890"/>
      <c r="R308" s="890"/>
      <c r="S308" s="890"/>
      <c r="T308" s="890"/>
    </row>
    <row r="309" spans="2:20" s="886" customFormat="1" x14ac:dyDescent="0.25">
      <c r="B309" s="882"/>
      <c r="C309" s="445"/>
      <c r="D309" s="883"/>
      <c r="E309" s="884"/>
      <c r="F309" s="885"/>
      <c r="H309" s="445"/>
      <c r="I309" s="445"/>
      <c r="J309" s="445"/>
      <c r="K309" s="887"/>
      <c r="L309" s="884"/>
      <c r="M309" s="884"/>
      <c r="N309" s="888"/>
      <c r="O309" s="889"/>
      <c r="P309" s="890"/>
      <c r="Q309" s="890"/>
      <c r="R309" s="890"/>
      <c r="S309" s="890"/>
      <c r="T309" s="890"/>
    </row>
    <row r="310" spans="2:20" s="886" customFormat="1" x14ac:dyDescent="0.25">
      <c r="B310" s="882"/>
      <c r="C310" s="445"/>
      <c r="D310" s="883"/>
      <c r="E310" s="884"/>
      <c r="F310" s="885"/>
      <c r="H310" s="445"/>
      <c r="I310" s="445"/>
      <c r="J310" s="445"/>
      <c r="K310" s="887"/>
      <c r="L310" s="884"/>
      <c r="M310" s="884"/>
      <c r="N310" s="888"/>
      <c r="O310" s="889"/>
      <c r="P310" s="890"/>
      <c r="Q310" s="890"/>
      <c r="R310" s="890"/>
      <c r="S310" s="890"/>
      <c r="T310" s="890"/>
    </row>
    <row r="311" spans="2:20" s="886" customFormat="1" x14ac:dyDescent="0.25">
      <c r="B311" s="882"/>
      <c r="C311" s="445"/>
      <c r="D311" s="883"/>
      <c r="E311" s="884"/>
      <c r="F311" s="885"/>
      <c r="H311" s="445"/>
      <c r="I311" s="445"/>
      <c r="J311" s="445"/>
      <c r="K311" s="887"/>
      <c r="L311" s="884"/>
      <c r="M311" s="884"/>
      <c r="N311" s="888"/>
      <c r="O311" s="889"/>
      <c r="P311" s="890"/>
      <c r="Q311" s="890"/>
      <c r="R311" s="890"/>
      <c r="S311" s="890"/>
      <c r="T311" s="890"/>
    </row>
    <row r="312" spans="2:20" s="886" customFormat="1" x14ac:dyDescent="0.25">
      <c r="B312" s="882"/>
      <c r="C312" s="445"/>
      <c r="D312" s="883"/>
      <c r="E312" s="884"/>
      <c r="F312" s="885"/>
      <c r="H312" s="445"/>
      <c r="I312" s="445"/>
      <c r="J312" s="445"/>
      <c r="K312" s="887"/>
      <c r="L312" s="884"/>
      <c r="M312" s="884"/>
      <c r="N312" s="888"/>
      <c r="O312" s="889"/>
      <c r="P312" s="890"/>
      <c r="Q312" s="890"/>
      <c r="R312" s="890"/>
      <c r="S312" s="890"/>
      <c r="T312" s="890"/>
    </row>
    <row r="313" spans="2:20" s="886" customFormat="1" x14ac:dyDescent="0.25">
      <c r="B313" s="882"/>
      <c r="C313" s="445"/>
      <c r="D313" s="883"/>
      <c r="E313" s="884"/>
      <c r="F313" s="885"/>
      <c r="H313" s="445"/>
      <c r="I313" s="445"/>
      <c r="J313" s="445"/>
      <c r="K313" s="887"/>
      <c r="L313" s="884"/>
      <c r="M313" s="884"/>
      <c r="N313" s="888"/>
      <c r="O313" s="889"/>
      <c r="P313" s="890"/>
      <c r="Q313" s="890"/>
      <c r="R313" s="890"/>
      <c r="S313" s="890"/>
      <c r="T313" s="890"/>
    </row>
    <row r="314" spans="2:20" s="886" customFormat="1" x14ac:dyDescent="0.25">
      <c r="B314" s="882"/>
      <c r="C314" s="445"/>
      <c r="D314" s="883"/>
      <c r="E314" s="884"/>
      <c r="F314" s="885"/>
      <c r="H314" s="445"/>
      <c r="I314" s="445"/>
      <c r="J314" s="445"/>
      <c r="K314" s="887"/>
      <c r="L314" s="884"/>
      <c r="M314" s="884"/>
      <c r="N314" s="888"/>
      <c r="O314" s="889"/>
      <c r="P314" s="890"/>
      <c r="Q314" s="890"/>
      <c r="R314" s="890"/>
      <c r="S314" s="890"/>
      <c r="T314" s="890"/>
    </row>
    <row r="315" spans="2:20" s="886" customFormat="1" x14ac:dyDescent="0.25">
      <c r="B315" s="882"/>
      <c r="C315" s="445"/>
      <c r="D315" s="883"/>
      <c r="E315" s="884"/>
      <c r="F315" s="885"/>
      <c r="H315" s="445"/>
      <c r="I315" s="445"/>
      <c r="J315" s="445"/>
      <c r="K315" s="887"/>
      <c r="L315" s="884"/>
      <c r="M315" s="884"/>
      <c r="N315" s="888"/>
      <c r="O315" s="889"/>
      <c r="P315" s="890"/>
      <c r="Q315" s="890"/>
      <c r="R315" s="890"/>
      <c r="S315" s="890"/>
      <c r="T315" s="890"/>
    </row>
    <row r="316" spans="2:20" s="886" customFormat="1" x14ac:dyDescent="0.25">
      <c r="B316" s="882"/>
      <c r="C316" s="445"/>
      <c r="D316" s="883"/>
      <c r="E316" s="884"/>
      <c r="F316" s="885"/>
      <c r="H316" s="445"/>
      <c r="I316" s="445"/>
      <c r="J316" s="445"/>
      <c r="K316" s="887"/>
      <c r="L316" s="884"/>
      <c r="M316" s="884"/>
      <c r="N316" s="888"/>
      <c r="O316" s="889"/>
      <c r="P316" s="890"/>
      <c r="Q316" s="890"/>
      <c r="R316" s="890"/>
      <c r="S316" s="890"/>
      <c r="T316" s="890"/>
    </row>
    <row r="317" spans="2:20" s="886" customFormat="1" x14ac:dyDescent="0.25">
      <c r="B317" s="882"/>
      <c r="C317" s="445"/>
      <c r="D317" s="883"/>
      <c r="E317" s="884"/>
      <c r="F317" s="885"/>
      <c r="H317" s="445"/>
      <c r="I317" s="445"/>
      <c r="J317" s="445"/>
      <c r="K317" s="887"/>
      <c r="L317" s="884"/>
      <c r="M317" s="884"/>
      <c r="N317" s="888"/>
      <c r="O317" s="889"/>
      <c r="P317" s="890"/>
      <c r="Q317" s="890"/>
      <c r="R317" s="890"/>
      <c r="S317" s="890"/>
      <c r="T317" s="890"/>
    </row>
    <row r="318" spans="2:20" s="886" customFormat="1" x14ac:dyDescent="0.25">
      <c r="B318" s="882"/>
      <c r="C318" s="445"/>
      <c r="D318" s="883"/>
      <c r="E318" s="884"/>
      <c r="F318" s="885"/>
      <c r="H318" s="445"/>
      <c r="I318" s="445"/>
      <c r="J318" s="445"/>
      <c r="K318" s="887"/>
      <c r="L318" s="884"/>
      <c r="M318" s="884"/>
      <c r="N318" s="888"/>
      <c r="O318" s="889"/>
      <c r="P318" s="890"/>
      <c r="Q318" s="890"/>
      <c r="R318" s="890"/>
      <c r="S318" s="890"/>
      <c r="T318" s="890"/>
    </row>
    <row r="319" spans="2:20" s="886" customFormat="1" x14ac:dyDescent="0.25">
      <c r="B319" s="882"/>
      <c r="C319" s="445"/>
      <c r="D319" s="883"/>
      <c r="E319" s="884"/>
      <c r="F319" s="885"/>
      <c r="H319" s="445"/>
      <c r="I319" s="445"/>
      <c r="J319" s="445"/>
      <c r="K319" s="887"/>
      <c r="L319" s="884"/>
      <c r="M319" s="884"/>
      <c r="N319" s="888"/>
      <c r="O319" s="889"/>
      <c r="P319" s="890"/>
      <c r="Q319" s="890"/>
      <c r="R319" s="890"/>
      <c r="S319" s="890"/>
      <c r="T319" s="890"/>
    </row>
    <row r="320" spans="2:20" s="886" customFormat="1" x14ac:dyDescent="0.25">
      <c r="B320" s="882"/>
      <c r="C320" s="445"/>
      <c r="D320" s="883"/>
      <c r="E320" s="884"/>
      <c r="F320" s="885"/>
      <c r="H320" s="445"/>
      <c r="I320" s="445"/>
      <c r="J320" s="445"/>
      <c r="K320" s="887"/>
      <c r="L320" s="884"/>
      <c r="M320" s="884"/>
      <c r="N320" s="888"/>
      <c r="O320" s="889"/>
      <c r="P320" s="890"/>
      <c r="Q320" s="890"/>
      <c r="R320" s="890"/>
      <c r="S320" s="890"/>
      <c r="T320" s="890"/>
    </row>
    <row r="321" spans="2:20" s="886" customFormat="1" x14ac:dyDescent="0.25">
      <c r="B321" s="882"/>
      <c r="C321" s="445"/>
      <c r="D321" s="883"/>
      <c r="E321" s="884"/>
      <c r="F321" s="885"/>
      <c r="H321" s="445"/>
      <c r="I321" s="445"/>
      <c r="J321" s="445"/>
      <c r="K321" s="887"/>
      <c r="L321" s="884"/>
      <c r="M321" s="884"/>
      <c r="N321" s="888"/>
      <c r="O321" s="889"/>
      <c r="P321" s="890"/>
      <c r="Q321" s="890"/>
      <c r="R321" s="890"/>
      <c r="S321" s="890"/>
      <c r="T321" s="890"/>
    </row>
    <row r="322" spans="2:20" s="886" customFormat="1" x14ac:dyDescent="0.25">
      <c r="B322" s="882"/>
      <c r="C322" s="445"/>
      <c r="D322" s="883"/>
      <c r="E322" s="884"/>
      <c r="F322" s="885"/>
      <c r="H322" s="445"/>
      <c r="I322" s="445"/>
      <c r="J322" s="445"/>
      <c r="K322" s="887"/>
      <c r="L322" s="884"/>
      <c r="M322" s="884"/>
      <c r="N322" s="888"/>
      <c r="O322" s="889"/>
      <c r="P322" s="890"/>
      <c r="Q322" s="890"/>
      <c r="R322" s="890"/>
      <c r="S322" s="890"/>
      <c r="T322" s="890"/>
    </row>
    <row r="323" spans="2:20" s="886" customFormat="1" x14ac:dyDescent="0.25">
      <c r="B323" s="882"/>
      <c r="C323" s="445"/>
      <c r="D323" s="883"/>
      <c r="E323" s="884"/>
      <c r="F323" s="885"/>
      <c r="H323" s="445"/>
      <c r="I323" s="445"/>
      <c r="J323" s="445"/>
      <c r="K323" s="887"/>
      <c r="L323" s="884"/>
      <c r="M323" s="884"/>
      <c r="N323" s="888"/>
      <c r="O323" s="889"/>
      <c r="P323" s="890"/>
      <c r="Q323" s="890"/>
      <c r="R323" s="890"/>
      <c r="S323" s="890"/>
      <c r="T323" s="890"/>
    </row>
    <row r="324" spans="2:20" s="886" customFormat="1" x14ac:dyDescent="0.25">
      <c r="B324" s="882"/>
      <c r="C324" s="445"/>
      <c r="D324" s="883"/>
      <c r="E324" s="884"/>
      <c r="F324" s="885"/>
      <c r="H324" s="445"/>
      <c r="I324" s="445"/>
      <c r="J324" s="445"/>
      <c r="K324" s="887"/>
      <c r="L324" s="884"/>
      <c r="M324" s="884"/>
      <c r="N324" s="888"/>
      <c r="O324" s="889"/>
      <c r="P324" s="890"/>
      <c r="Q324" s="890"/>
      <c r="R324" s="890"/>
      <c r="S324" s="890"/>
      <c r="T324" s="890"/>
    </row>
    <row r="325" spans="2:20" s="886" customFormat="1" x14ac:dyDescent="0.25">
      <c r="B325" s="882"/>
      <c r="C325" s="445"/>
      <c r="D325" s="883"/>
      <c r="E325" s="884"/>
      <c r="F325" s="885"/>
      <c r="H325" s="445"/>
      <c r="I325" s="445"/>
      <c r="J325" s="445"/>
      <c r="K325" s="887"/>
      <c r="L325" s="884"/>
      <c r="M325" s="884"/>
      <c r="N325" s="888"/>
      <c r="O325" s="889"/>
      <c r="P325" s="890"/>
      <c r="Q325" s="890"/>
      <c r="R325" s="890"/>
      <c r="S325" s="890"/>
      <c r="T325" s="890"/>
    </row>
    <row r="326" spans="2:20" s="886" customFormat="1" x14ac:dyDescent="0.25">
      <c r="B326" s="882"/>
      <c r="C326" s="445"/>
      <c r="D326" s="883"/>
      <c r="E326" s="884"/>
      <c r="F326" s="885"/>
      <c r="H326" s="445"/>
      <c r="I326" s="445"/>
      <c r="J326" s="445"/>
      <c r="K326" s="887"/>
      <c r="L326" s="884"/>
      <c r="M326" s="884"/>
      <c r="N326" s="888"/>
      <c r="O326" s="889"/>
      <c r="P326" s="890"/>
      <c r="Q326" s="890"/>
      <c r="R326" s="890"/>
      <c r="S326" s="890"/>
      <c r="T326" s="890"/>
    </row>
    <row r="327" spans="2:20" s="886" customFormat="1" x14ac:dyDescent="0.25">
      <c r="B327" s="882"/>
      <c r="C327" s="445"/>
      <c r="D327" s="883"/>
      <c r="E327" s="884"/>
      <c r="F327" s="885"/>
      <c r="H327" s="445"/>
      <c r="I327" s="445"/>
      <c r="J327" s="445"/>
      <c r="K327" s="887"/>
      <c r="L327" s="884"/>
      <c r="M327" s="884"/>
      <c r="N327" s="888"/>
      <c r="O327" s="889"/>
      <c r="P327" s="890"/>
      <c r="Q327" s="890"/>
      <c r="R327" s="890"/>
      <c r="S327" s="890"/>
      <c r="T327" s="890"/>
    </row>
    <row r="328" spans="2:20" s="886" customFormat="1" x14ac:dyDescent="0.25">
      <c r="B328" s="882"/>
      <c r="C328" s="445"/>
      <c r="D328" s="883"/>
      <c r="E328" s="884"/>
      <c r="F328" s="885"/>
      <c r="H328" s="445"/>
      <c r="I328" s="445"/>
      <c r="J328" s="445"/>
      <c r="K328" s="887"/>
      <c r="L328" s="884"/>
      <c r="M328" s="884"/>
      <c r="N328" s="888"/>
      <c r="O328" s="889"/>
      <c r="P328" s="890"/>
      <c r="Q328" s="890"/>
      <c r="R328" s="890"/>
      <c r="S328" s="890"/>
      <c r="T328" s="890"/>
    </row>
    <row r="329" spans="2:20" s="886" customFormat="1" x14ac:dyDescent="0.25">
      <c r="B329" s="882"/>
      <c r="C329" s="445"/>
      <c r="D329" s="883"/>
      <c r="E329" s="884"/>
      <c r="F329" s="885"/>
      <c r="H329" s="445"/>
      <c r="I329" s="445"/>
      <c r="J329" s="445"/>
      <c r="K329" s="887"/>
      <c r="L329" s="884"/>
      <c r="M329" s="884"/>
      <c r="N329" s="888"/>
      <c r="O329" s="889"/>
      <c r="P329" s="890"/>
      <c r="Q329" s="890"/>
      <c r="R329" s="890"/>
      <c r="S329" s="890"/>
      <c r="T329" s="890"/>
    </row>
    <row r="330" spans="2:20" s="886" customFormat="1" x14ac:dyDescent="0.25">
      <c r="B330" s="882"/>
      <c r="C330" s="445"/>
      <c r="D330" s="883"/>
      <c r="E330" s="884"/>
      <c r="F330" s="885"/>
      <c r="H330" s="445"/>
      <c r="I330" s="445"/>
      <c r="J330" s="445"/>
      <c r="K330" s="887"/>
      <c r="L330" s="884"/>
      <c r="M330" s="884"/>
      <c r="N330" s="888"/>
      <c r="O330" s="889"/>
      <c r="P330" s="890"/>
      <c r="Q330" s="890"/>
      <c r="R330" s="890"/>
      <c r="S330" s="890"/>
      <c r="T330" s="890"/>
    </row>
    <row r="331" spans="2:20" s="886" customFormat="1" x14ac:dyDescent="0.25">
      <c r="B331" s="882"/>
      <c r="C331" s="445"/>
      <c r="D331" s="883"/>
      <c r="E331" s="884"/>
      <c r="F331" s="885"/>
      <c r="H331" s="445"/>
      <c r="I331" s="445"/>
      <c r="J331" s="445"/>
      <c r="K331" s="887"/>
      <c r="L331" s="884"/>
      <c r="M331" s="884"/>
      <c r="N331" s="888"/>
      <c r="O331" s="889"/>
      <c r="P331" s="890"/>
      <c r="Q331" s="890"/>
      <c r="R331" s="890"/>
      <c r="S331" s="890"/>
      <c r="T331" s="890"/>
    </row>
    <row r="332" spans="2:20" s="886" customFormat="1" x14ac:dyDescent="0.25">
      <c r="B332" s="882"/>
      <c r="C332" s="445"/>
      <c r="D332" s="883"/>
      <c r="E332" s="884"/>
      <c r="F332" s="885"/>
      <c r="H332" s="445"/>
      <c r="I332" s="445"/>
      <c r="J332" s="445"/>
      <c r="K332" s="887"/>
      <c r="L332" s="884"/>
      <c r="M332" s="884"/>
      <c r="N332" s="888"/>
      <c r="O332" s="889"/>
      <c r="P332" s="890"/>
      <c r="Q332" s="890"/>
      <c r="R332" s="890"/>
      <c r="S332" s="890"/>
      <c r="T332" s="890"/>
    </row>
    <row r="333" spans="2:20" s="886" customFormat="1" x14ac:dyDescent="0.25">
      <c r="B333" s="882"/>
      <c r="C333" s="445"/>
      <c r="D333" s="883"/>
      <c r="E333" s="884"/>
      <c r="F333" s="885"/>
      <c r="H333" s="445"/>
      <c r="I333" s="445"/>
      <c r="J333" s="445"/>
      <c r="K333" s="887"/>
      <c r="L333" s="884"/>
      <c r="M333" s="884"/>
      <c r="N333" s="888"/>
      <c r="O333" s="889"/>
      <c r="P333" s="890"/>
      <c r="Q333" s="890"/>
      <c r="R333" s="890"/>
      <c r="S333" s="890"/>
      <c r="T333" s="890"/>
    </row>
    <row r="334" spans="2:20" s="886" customFormat="1" x14ac:dyDescent="0.25">
      <c r="B334" s="882"/>
      <c r="C334" s="445"/>
      <c r="D334" s="883"/>
      <c r="E334" s="884"/>
      <c r="F334" s="885"/>
      <c r="H334" s="445"/>
      <c r="I334" s="445"/>
      <c r="J334" s="445"/>
      <c r="K334" s="887"/>
      <c r="L334" s="884"/>
      <c r="M334" s="884"/>
      <c r="N334" s="888"/>
      <c r="O334" s="889"/>
      <c r="P334" s="890"/>
      <c r="Q334" s="890"/>
      <c r="R334" s="890"/>
      <c r="S334" s="890"/>
      <c r="T334" s="890"/>
    </row>
    <row r="335" spans="2:20" s="886" customFormat="1" x14ac:dyDescent="0.25">
      <c r="B335" s="882"/>
      <c r="C335" s="445"/>
      <c r="D335" s="883"/>
      <c r="E335" s="884"/>
      <c r="F335" s="885"/>
      <c r="H335" s="445"/>
      <c r="I335" s="445"/>
      <c r="J335" s="445"/>
      <c r="K335" s="887"/>
      <c r="L335" s="884"/>
      <c r="M335" s="884"/>
      <c r="N335" s="888"/>
      <c r="O335" s="889"/>
      <c r="P335" s="890"/>
      <c r="Q335" s="890"/>
      <c r="R335" s="890"/>
      <c r="S335" s="890"/>
      <c r="T335" s="890"/>
    </row>
    <row r="336" spans="2:20" s="886" customFormat="1" x14ac:dyDescent="0.25">
      <c r="B336" s="882"/>
      <c r="C336" s="445"/>
      <c r="D336" s="883"/>
      <c r="E336" s="884"/>
      <c r="F336" s="885"/>
      <c r="H336" s="445"/>
      <c r="I336" s="445"/>
      <c r="J336" s="445"/>
      <c r="K336" s="887"/>
      <c r="L336" s="884"/>
      <c r="M336" s="884"/>
      <c r="N336" s="888"/>
      <c r="O336" s="889"/>
      <c r="P336" s="890"/>
      <c r="Q336" s="890"/>
      <c r="R336" s="890"/>
      <c r="S336" s="890"/>
      <c r="T336" s="890"/>
    </row>
    <row r="337" spans="2:20" s="886" customFormat="1" x14ac:dyDescent="0.25">
      <c r="B337" s="882"/>
      <c r="C337" s="445"/>
      <c r="D337" s="883"/>
      <c r="E337" s="884"/>
      <c r="F337" s="885"/>
      <c r="H337" s="445"/>
      <c r="I337" s="445"/>
      <c r="J337" s="445"/>
      <c r="K337" s="887"/>
      <c r="L337" s="884"/>
      <c r="M337" s="884"/>
      <c r="N337" s="888"/>
      <c r="O337" s="889"/>
      <c r="P337" s="890"/>
      <c r="Q337" s="890"/>
      <c r="R337" s="890"/>
      <c r="S337" s="890"/>
      <c r="T337" s="890"/>
    </row>
    <row r="338" spans="2:20" s="886" customFormat="1" x14ac:dyDescent="0.25">
      <c r="B338" s="882"/>
      <c r="C338" s="445"/>
      <c r="D338" s="883"/>
      <c r="E338" s="884"/>
      <c r="F338" s="885"/>
      <c r="H338" s="445"/>
      <c r="I338" s="445"/>
      <c r="J338" s="445"/>
      <c r="K338" s="887"/>
      <c r="L338" s="884"/>
      <c r="M338" s="884"/>
      <c r="N338" s="888"/>
      <c r="O338" s="889"/>
      <c r="P338" s="890"/>
      <c r="Q338" s="890"/>
      <c r="R338" s="890"/>
      <c r="S338" s="890"/>
      <c r="T338" s="890"/>
    </row>
    <row r="339" spans="2:20" s="886" customFormat="1" x14ac:dyDescent="0.25">
      <c r="B339" s="882"/>
      <c r="C339" s="445"/>
      <c r="D339" s="883"/>
      <c r="E339" s="884"/>
      <c r="F339" s="885"/>
      <c r="H339" s="445"/>
      <c r="I339" s="445"/>
      <c r="J339" s="445"/>
      <c r="K339" s="887"/>
      <c r="L339" s="884"/>
      <c r="M339" s="884"/>
      <c r="N339" s="888"/>
      <c r="O339" s="889"/>
      <c r="P339" s="890"/>
      <c r="Q339" s="890"/>
      <c r="R339" s="890"/>
      <c r="S339" s="890"/>
      <c r="T339" s="890"/>
    </row>
    <row r="340" spans="2:20" s="886" customFormat="1" x14ac:dyDescent="0.25">
      <c r="B340" s="882"/>
      <c r="C340" s="445"/>
      <c r="D340" s="883"/>
      <c r="E340" s="884"/>
      <c r="F340" s="885"/>
      <c r="H340" s="445"/>
      <c r="I340" s="445"/>
      <c r="J340" s="445"/>
      <c r="K340" s="887"/>
      <c r="L340" s="884"/>
      <c r="M340" s="884"/>
      <c r="N340" s="888"/>
      <c r="O340" s="889"/>
      <c r="P340" s="890"/>
      <c r="Q340" s="890"/>
      <c r="R340" s="890"/>
      <c r="S340" s="890"/>
      <c r="T340" s="890"/>
    </row>
    <row r="341" spans="2:20" s="886" customFormat="1" x14ac:dyDescent="0.25">
      <c r="B341" s="882"/>
      <c r="C341" s="445"/>
      <c r="D341" s="883"/>
      <c r="E341" s="884"/>
      <c r="F341" s="885"/>
      <c r="H341" s="445"/>
      <c r="I341" s="445"/>
      <c r="J341" s="445"/>
      <c r="K341" s="887"/>
      <c r="L341" s="884"/>
      <c r="M341" s="884"/>
      <c r="N341" s="888"/>
      <c r="O341" s="889"/>
      <c r="P341" s="890"/>
      <c r="Q341" s="890"/>
      <c r="R341" s="890"/>
      <c r="S341" s="890"/>
      <c r="T341" s="890"/>
    </row>
    <row r="342" spans="2:20" s="886" customFormat="1" x14ac:dyDescent="0.25">
      <c r="B342" s="882"/>
      <c r="C342" s="445"/>
      <c r="D342" s="883"/>
      <c r="E342" s="884"/>
      <c r="F342" s="885"/>
      <c r="H342" s="445"/>
      <c r="I342" s="445"/>
      <c r="J342" s="445"/>
      <c r="K342" s="887"/>
      <c r="L342" s="884"/>
      <c r="M342" s="884"/>
      <c r="N342" s="888"/>
      <c r="O342" s="889"/>
      <c r="P342" s="890"/>
      <c r="Q342" s="890"/>
      <c r="R342" s="890"/>
      <c r="S342" s="890"/>
      <c r="T342" s="890"/>
    </row>
    <row r="343" spans="2:20" s="886" customFormat="1" x14ac:dyDescent="0.25">
      <c r="B343" s="882"/>
      <c r="C343" s="445"/>
      <c r="D343" s="883"/>
      <c r="E343" s="884"/>
      <c r="F343" s="885"/>
      <c r="H343" s="445"/>
      <c r="I343" s="445"/>
      <c r="J343" s="445"/>
      <c r="K343" s="887"/>
      <c r="L343" s="884"/>
      <c r="M343" s="884"/>
      <c r="N343" s="888"/>
      <c r="O343" s="889"/>
      <c r="P343" s="890"/>
      <c r="Q343" s="890"/>
      <c r="R343" s="890"/>
      <c r="S343" s="890"/>
      <c r="T343" s="890"/>
    </row>
    <row r="344" spans="2:20" s="886" customFormat="1" x14ac:dyDescent="0.25">
      <c r="B344" s="882"/>
      <c r="C344" s="445"/>
      <c r="D344" s="883"/>
      <c r="E344" s="884"/>
      <c r="F344" s="885"/>
      <c r="H344" s="445"/>
      <c r="I344" s="445"/>
      <c r="J344" s="445"/>
      <c r="K344" s="887"/>
      <c r="L344" s="884"/>
      <c r="M344" s="884"/>
      <c r="N344" s="888"/>
      <c r="O344" s="889"/>
      <c r="P344" s="890"/>
      <c r="Q344" s="890"/>
      <c r="R344" s="890"/>
      <c r="S344" s="890"/>
      <c r="T344" s="890"/>
    </row>
    <row r="345" spans="2:20" s="886" customFormat="1" x14ac:dyDescent="0.25">
      <c r="B345" s="882"/>
      <c r="C345" s="445"/>
      <c r="D345" s="883"/>
      <c r="E345" s="884"/>
      <c r="F345" s="885"/>
      <c r="H345" s="445"/>
      <c r="I345" s="445"/>
      <c r="J345" s="445"/>
      <c r="K345" s="887"/>
      <c r="L345" s="884"/>
      <c r="M345" s="884"/>
      <c r="N345" s="888"/>
      <c r="O345" s="889"/>
      <c r="P345" s="890"/>
      <c r="Q345" s="890"/>
      <c r="R345" s="890"/>
      <c r="S345" s="890"/>
      <c r="T345" s="890"/>
    </row>
    <row r="346" spans="2:20" s="886" customFormat="1" x14ac:dyDescent="0.25">
      <c r="B346" s="882"/>
      <c r="C346" s="445"/>
      <c r="D346" s="883"/>
      <c r="E346" s="884"/>
      <c r="F346" s="885"/>
      <c r="H346" s="445"/>
      <c r="I346" s="445"/>
      <c r="J346" s="445"/>
      <c r="K346" s="887"/>
      <c r="L346" s="884"/>
      <c r="M346" s="884"/>
      <c r="N346" s="888"/>
      <c r="O346" s="889"/>
      <c r="P346" s="890"/>
      <c r="Q346" s="890"/>
      <c r="R346" s="890"/>
      <c r="S346" s="890"/>
      <c r="T346" s="890"/>
    </row>
    <row r="347" spans="2:20" s="886" customFormat="1" x14ac:dyDescent="0.25">
      <c r="B347" s="882"/>
      <c r="C347" s="445"/>
      <c r="D347" s="883"/>
      <c r="E347" s="884"/>
      <c r="F347" s="885"/>
      <c r="H347" s="445"/>
      <c r="I347" s="445"/>
      <c r="J347" s="445"/>
      <c r="K347" s="887"/>
      <c r="L347" s="884"/>
      <c r="M347" s="884"/>
      <c r="N347" s="888"/>
      <c r="O347" s="889"/>
      <c r="P347" s="890"/>
      <c r="Q347" s="890"/>
      <c r="R347" s="890"/>
      <c r="S347" s="890"/>
      <c r="T347" s="890"/>
    </row>
    <row r="348" spans="2:20" s="886" customFormat="1" x14ac:dyDescent="0.25">
      <c r="B348" s="882"/>
      <c r="C348" s="445"/>
      <c r="D348" s="883"/>
      <c r="E348" s="884"/>
      <c r="F348" s="885"/>
      <c r="H348" s="445"/>
      <c r="I348" s="445"/>
      <c r="J348" s="445"/>
      <c r="K348" s="887"/>
      <c r="L348" s="884"/>
      <c r="M348" s="884"/>
      <c r="N348" s="888"/>
      <c r="O348" s="889"/>
      <c r="P348" s="890"/>
      <c r="Q348" s="890"/>
      <c r="R348" s="890"/>
      <c r="S348" s="890"/>
      <c r="T348" s="890"/>
    </row>
    <row r="349" spans="2:20" s="886" customFormat="1" x14ac:dyDescent="0.25">
      <c r="B349" s="882"/>
      <c r="C349" s="445"/>
      <c r="D349" s="883"/>
      <c r="E349" s="884"/>
      <c r="F349" s="885"/>
      <c r="H349" s="445"/>
      <c r="I349" s="445"/>
      <c r="J349" s="445"/>
      <c r="K349" s="887"/>
      <c r="L349" s="884"/>
      <c r="M349" s="884"/>
      <c r="N349" s="888"/>
      <c r="O349" s="889"/>
      <c r="P349" s="890"/>
      <c r="Q349" s="890"/>
      <c r="R349" s="890"/>
      <c r="S349" s="890"/>
      <c r="T349" s="890"/>
    </row>
    <row r="350" spans="2:20" s="886" customFormat="1" x14ac:dyDescent="0.25">
      <c r="B350" s="882"/>
      <c r="C350" s="445"/>
      <c r="D350" s="883"/>
      <c r="E350" s="884"/>
      <c r="F350" s="885"/>
      <c r="H350" s="445"/>
      <c r="I350" s="445"/>
      <c r="J350" s="445"/>
      <c r="K350" s="887"/>
      <c r="L350" s="884"/>
      <c r="M350" s="884"/>
      <c r="N350" s="888"/>
      <c r="O350" s="889"/>
      <c r="P350" s="890"/>
      <c r="Q350" s="890"/>
      <c r="R350" s="890"/>
      <c r="S350" s="890"/>
      <c r="T350" s="890"/>
    </row>
    <row r="351" spans="2:20" s="886" customFormat="1" x14ac:dyDescent="0.25">
      <c r="B351" s="882"/>
      <c r="C351" s="445"/>
      <c r="D351" s="883"/>
      <c r="E351" s="884"/>
      <c r="F351" s="885"/>
      <c r="H351" s="445"/>
      <c r="I351" s="445"/>
      <c r="J351" s="445"/>
      <c r="K351" s="887"/>
      <c r="L351" s="884"/>
      <c r="M351" s="884"/>
      <c r="N351" s="888"/>
      <c r="O351" s="889"/>
      <c r="P351" s="890"/>
      <c r="Q351" s="890"/>
      <c r="R351" s="890"/>
      <c r="S351" s="890"/>
      <c r="T351" s="890"/>
    </row>
    <row r="352" spans="2:20" s="886" customFormat="1" x14ac:dyDescent="0.25">
      <c r="B352" s="882"/>
      <c r="C352" s="445"/>
      <c r="D352" s="883"/>
      <c r="E352" s="884"/>
      <c r="F352" s="885"/>
      <c r="H352" s="445"/>
      <c r="I352" s="445"/>
      <c r="J352" s="445"/>
      <c r="K352" s="887"/>
      <c r="L352" s="884"/>
      <c r="M352" s="884"/>
      <c r="N352" s="888"/>
      <c r="O352" s="889"/>
      <c r="P352" s="890"/>
      <c r="Q352" s="890"/>
      <c r="R352" s="890"/>
      <c r="S352" s="890"/>
      <c r="T352" s="890"/>
    </row>
    <row r="353" spans="2:20" s="886" customFormat="1" x14ac:dyDescent="0.25">
      <c r="B353" s="882"/>
      <c r="C353" s="445"/>
      <c r="D353" s="883"/>
      <c r="E353" s="884"/>
      <c r="F353" s="885"/>
      <c r="H353" s="445"/>
      <c r="I353" s="445"/>
      <c r="J353" s="445"/>
      <c r="K353" s="887"/>
      <c r="L353" s="884"/>
      <c r="M353" s="884"/>
      <c r="N353" s="888"/>
      <c r="O353" s="889"/>
      <c r="P353" s="890"/>
      <c r="Q353" s="890"/>
      <c r="R353" s="890"/>
      <c r="S353" s="890"/>
      <c r="T353" s="890"/>
    </row>
    <row r="354" spans="2:20" s="886" customFormat="1" x14ac:dyDescent="0.25">
      <c r="B354" s="882"/>
      <c r="C354" s="445"/>
      <c r="D354" s="883"/>
      <c r="E354" s="884"/>
      <c r="F354" s="885"/>
      <c r="H354" s="445"/>
      <c r="I354" s="445"/>
      <c r="J354" s="445"/>
      <c r="K354" s="887"/>
      <c r="L354" s="884"/>
      <c r="M354" s="884"/>
      <c r="N354" s="888"/>
      <c r="O354" s="889"/>
      <c r="P354" s="890"/>
      <c r="Q354" s="890"/>
      <c r="R354" s="890"/>
      <c r="S354" s="890"/>
      <c r="T354" s="890"/>
    </row>
    <row r="355" spans="2:20" s="886" customFormat="1" x14ac:dyDescent="0.25">
      <c r="B355" s="882"/>
      <c r="C355" s="445"/>
      <c r="D355" s="883"/>
      <c r="E355" s="884"/>
      <c r="F355" s="885"/>
      <c r="H355" s="445"/>
      <c r="I355" s="445"/>
      <c r="J355" s="445"/>
      <c r="K355" s="887"/>
      <c r="L355" s="884"/>
      <c r="M355" s="884"/>
      <c r="N355" s="888"/>
      <c r="O355" s="889"/>
      <c r="P355" s="890"/>
      <c r="Q355" s="890"/>
      <c r="R355" s="890"/>
      <c r="S355" s="890"/>
      <c r="T355" s="890"/>
    </row>
    <row r="356" spans="2:20" s="886" customFormat="1" x14ac:dyDescent="0.25">
      <c r="B356" s="882"/>
      <c r="C356" s="445"/>
      <c r="D356" s="883"/>
      <c r="E356" s="884"/>
      <c r="F356" s="885"/>
      <c r="H356" s="445"/>
      <c r="I356" s="445"/>
      <c r="J356" s="445"/>
      <c r="K356" s="887"/>
      <c r="L356" s="884"/>
      <c r="M356" s="884"/>
      <c r="N356" s="888"/>
      <c r="O356" s="889"/>
      <c r="P356" s="890"/>
      <c r="Q356" s="890"/>
      <c r="R356" s="890"/>
      <c r="S356" s="890"/>
      <c r="T356" s="890"/>
    </row>
    <row r="357" spans="2:20" s="886" customFormat="1" x14ac:dyDescent="0.25">
      <c r="B357" s="882"/>
      <c r="C357" s="445"/>
      <c r="D357" s="883"/>
      <c r="E357" s="884"/>
      <c r="F357" s="885"/>
      <c r="H357" s="445"/>
      <c r="I357" s="445"/>
      <c r="J357" s="445"/>
      <c r="K357" s="887"/>
      <c r="L357" s="884"/>
      <c r="M357" s="884"/>
      <c r="N357" s="888"/>
      <c r="O357" s="889"/>
      <c r="P357" s="890"/>
      <c r="Q357" s="890"/>
      <c r="R357" s="890"/>
      <c r="S357" s="890"/>
      <c r="T357" s="890"/>
    </row>
    <row r="358" spans="2:20" s="886" customFormat="1" x14ac:dyDescent="0.25">
      <c r="B358" s="882"/>
      <c r="C358" s="445"/>
      <c r="D358" s="883"/>
      <c r="E358" s="884"/>
      <c r="F358" s="885"/>
      <c r="H358" s="445"/>
      <c r="I358" s="445"/>
      <c r="J358" s="445"/>
      <c r="K358" s="887"/>
      <c r="L358" s="884"/>
      <c r="M358" s="884"/>
      <c r="N358" s="888"/>
      <c r="O358" s="889"/>
      <c r="P358" s="890"/>
      <c r="Q358" s="890"/>
      <c r="R358" s="890"/>
      <c r="S358" s="890"/>
      <c r="T358" s="890"/>
    </row>
    <row r="359" spans="2:20" s="886" customFormat="1" x14ac:dyDescent="0.25">
      <c r="B359" s="882"/>
      <c r="C359" s="445"/>
      <c r="D359" s="883"/>
      <c r="E359" s="884"/>
      <c r="F359" s="885"/>
      <c r="H359" s="445"/>
      <c r="I359" s="445"/>
      <c r="J359" s="445"/>
      <c r="K359" s="887"/>
      <c r="L359" s="884"/>
      <c r="M359" s="884"/>
      <c r="N359" s="888"/>
      <c r="O359" s="889"/>
      <c r="P359" s="890"/>
      <c r="Q359" s="890"/>
      <c r="R359" s="890"/>
      <c r="S359" s="890"/>
      <c r="T359" s="890"/>
    </row>
    <row r="360" spans="2:20" s="886" customFormat="1" x14ac:dyDescent="0.25">
      <c r="B360" s="882"/>
      <c r="C360" s="445"/>
      <c r="D360" s="883"/>
      <c r="E360" s="884"/>
      <c r="F360" s="885"/>
      <c r="H360" s="445"/>
      <c r="I360" s="445"/>
      <c r="J360" s="445"/>
      <c r="K360" s="887"/>
      <c r="L360" s="884"/>
      <c r="M360" s="884"/>
      <c r="N360" s="888"/>
      <c r="O360" s="889"/>
      <c r="P360" s="890"/>
      <c r="Q360" s="890"/>
      <c r="R360" s="890"/>
      <c r="S360" s="890"/>
      <c r="T360" s="890"/>
    </row>
    <row r="361" spans="2:20" s="886" customFormat="1" x14ac:dyDescent="0.25">
      <c r="B361" s="882"/>
      <c r="C361" s="445"/>
      <c r="D361" s="883"/>
      <c r="E361" s="884"/>
      <c r="F361" s="885"/>
      <c r="H361" s="445"/>
      <c r="I361" s="445"/>
      <c r="J361" s="445"/>
      <c r="K361" s="887"/>
      <c r="L361" s="884"/>
      <c r="M361" s="884"/>
      <c r="N361" s="888"/>
      <c r="O361" s="889"/>
      <c r="P361" s="890"/>
      <c r="Q361" s="890"/>
      <c r="R361" s="890"/>
      <c r="S361" s="890"/>
      <c r="T361" s="890"/>
    </row>
    <row r="362" spans="2:20" s="886" customFormat="1" x14ac:dyDescent="0.25">
      <c r="B362" s="882"/>
      <c r="C362" s="445"/>
      <c r="D362" s="883"/>
      <c r="E362" s="884"/>
      <c r="F362" s="885"/>
      <c r="H362" s="445"/>
      <c r="I362" s="445"/>
      <c r="J362" s="445"/>
      <c r="K362" s="887"/>
      <c r="L362" s="884"/>
      <c r="M362" s="884"/>
      <c r="N362" s="888"/>
      <c r="O362" s="889"/>
      <c r="P362" s="890"/>
      <c r="Q362" s="890"/>
      <c r="R362" s="890"/>
      <c r="S362" s="890"/>
      <c r="T362" s="890"/>
    </row>
    <row r="363" spans="2:20" s="886" customFormat="1" x14ac:dyDescent="0.25">
      <c r="B363" s="882"/>
      <c r="C363" s="445"/>
      <c r="D363" s="883"/>
      <c r="E363" s="884"/>
      <c r="F363" s="885"/>
      <c r="H363" s="445"/>
      <c r="I363" s="445"/>
      <c r="J363" s="445"/>
      <c r="K363" s="887"/>
      <c r="L363" s="884"/>
      <c r="M363" s="884"/>
      <c r="N363" s="888"/>
      <c r="O363" s="889"/>
      <c r="P363" s="890"/>
      <c r="Q363" s="890"/>
      <c r="R363" s="890"/>
      <c r="S363" s="890"/>
      <c r="T363" s="890"/>
    </row>
    <row r="364" spans="2:20" s="886" customFormat="1" x14ac:dyDescent="0.25">
      <c r="B364" s="882"/>
      <c r="C364" s="445"/>
      <c r="D364" s="883"/>
      <c r="E364" s="884"/>
      <c r="F364" s="885"/>
      <c r="H364" s="445"/>
      <c r="I364" s="445"/>
      <c r="J364" s="445"/>
      <c r="K364" s="887"/>
      <c r="L364" s="884"/>
      <c r="M364" s="884"/>
      <c r="N364" s="888"/>
      <c r="O364" s="889"/>
      <c r="P364" s="890"/>
      <c r="Q364" s="890"/>
      <c r="R364" s="890"/>
      <c r="S364" s="890"/>
      <c r="T364" s="890"/>
    </row>
    <row r="365" spans="2:20" s="886" customFormat="1" x14ac:dyDescent="0.25">
      <c r="B365" s="882"/>
      <c r="C365" s="445"/>
      <c r="D365" s="883"/>
      <c r="E365" s="884"/>
      <c r="F365" s="885"/>
      <c r="H365" s="445"/>
      <c r="I365" s="445"/>
      <c r="J365" s="445"/>
      <c r="K365" s="887"/>
      <c r="L365" s="884"/>
      <c r="M365" s="884"/>
      <c r="N365" s="888"/>
      <c r="O365" s="889"/>
      <c r="P365" s="890"/>
      <c r="Q365" s="890"/>
      <c r="R365" s="890"/>
      <c r="S365" s="890"/>
      <c r="T365" s="890"/>
    </row>
    <row r="366" spans="2:20" s="886" customFormat="1" x14ac:dyDescent="0.25">
      <c r="B366" s="882"/>
      <c r="C366" s="445"/>
      <c r="D366" s="883"/>
      <c r="E366" s="884"/>
      <c r="F366" s="885"/>
      <c r="H366" s="445"/>
      <c r="I366" s="445"/>
      <c r="J366" s="445"/>
      <c r="K366" s="887"/>
      <c r="L366" s="884"/>
      <c r="M366" s="884"/>
      <c r="N366" s="888"/>
      <c r="O366" s="889"/>
      <c r="P366" s="890"/>
      <c r="Q366" s="890"/>
      <c r="R366" s="890"/>
      <c r="S366" s="890"/>
      <c r="T366" s="890"/>
    </row>
    <row r="367" spans="2:20" s="886" customFormat="1" x14ac:dyDescent="0.25">
      <c r="B367" s="882"/>
      <c r="C367" s="445"/>
      <c r="D367" s="883"/>
      <c r="E367" s="884"/>
      <c r="F367" s="885"/>
      <c r="H367" s="445"/>
      <c r="I367" s="445"/>
      <c r="J367" s="445"/>
      <c r="K367" s="887"/>
      <c r="L367" s="884"/>
      <c r="M367" s="884"/>
      <c r="N367" s="888"/>
      <c r="O367" s="889"/>
      <c r="P367" s="890"/>
      <c r="Q367" s="890"/>
      <c r="R367" s="890"/>
      <c r="S367" s="890"/>
      <c r="T367" s="890"/>
    </row>
    <row r="368" spans="2:20" s="886" customFormat="1" x14ac:dyDescent="0.25">
      <c r="B368" s="882"/>
      <c r="C368" s="445"/>
      <c r="D368" s="883"/>
      <c r="E368" s="884"/>
      <c r="F368" s="885"/>
      <c r="H368" s="445"/>
      <c r="I368" s="445"/>
      <c r="J368" s="445"/>
      <c r="K368" s="887"/>
      <c r="L368" s="884"/>
      <c r="M368" s="884"/>
      <c r="N368" s="888"/>
      <c r="O368" s="889"/>
      <c r="P368" s="890"/>
      <c r="Q368" s="890"/>
      <c r="R368" s="890"/>
      <c r="S368" s="890"/>
      <c r="T368" s="890"/>
    </row>
    <row r="369" spans="2:20" s="886" customFormat="1" x14ac:dyDescent="0.25">
      <c r="B369" s="882"/>
      <c r="C369" s="445"/>
      <c r="D369" s="883"/>
      <c r="E369" s="884"/>
      <c r="F369" s="885"/>
      <c r="H369" s="445"/>
      <c r="I369" s="445"/>
      <c r="J369" s="445"/>
      <c r="K369" s="887"/>
      <c r="L369" s="884"/>
      <c r="M369" s="884"/>
      <c r="N369" s="888"/>
      <c r="O369" s="889"/>
      <c r="P369" s="890"/>
      <c r="Q369" s="890"/>
      <c r="R369" s="890"/>
      <c r="S369" s="890"/>
      <c r="T369" s="890"/>
    </row>
    <row r="370" spans="2:20" s="886" customFormat="1" x14ac:dyDescent="0.25">
      <c r="B370" s="882"/>
      <c r="C370" s="445"/>
      <c r="D370" s="883"/>
      <c r="E370" s="884"/>
      <c r="F370" s="885"/>
      <c r="H370" s="445"/>
      <c r="I370" s="445"/>
      <c r="J370" s="445"/>
      <c r="K370" s="887"/>
      <c r="L370" s="884"/>
      <c r="M370" s="884"/>
      <c r="N370" s="888"/>
      <c r="O370" s="889"/>
      <c r="P370" s="890"/>
      <c r="Q370" s="890"/>
      <c r="R370" s="890"/>
      <c r="S370" s="890"/>
      <c r="T370" s="890"/>
    </row>
    <row r="371" spans="2:20" s="886" customFormat="1" x14ac:dyDescent="0.25">
      <c r="B371" s="882"/>
      <c r="C371" s="445"/>
      <c r="D371" s="883"/>
      <c r="E371" s="884"/>
      <c r="F371" s="885"/>
      <c r="H371" s="445"/>
      <c r="I371" s="445"/>
      <c r="J371" s="445"/>
      <c r="K371" s="887"/>
      <c r="L371" s="884"/>
      <c r="M371" s="884"/>
      <c r="N371" s="888"/>
      <c r="O371" s="889"/>
      <c r="P371" s="890"/>
      <c r="Q371" s="890"/>
      <c r="R371" s="890"/>
      <c r="S371" s="890"/>
      <c r="T371" s="890"/>
    </row>
    <row r="372" spans="2:20" s="886" customFormat="1" x14ac:dyDescent="0.25">
      <c r="B372" s="882"/>
      <c r="C372" s="445"/>
      <c r="D372" s="883"/>
      <c r="E372" s="884"/>
      <c r="F372" s="885"/>
      <c r="H372" s="445"/>
      <c r="I372" s="445"/>
      <c r="J372" s="445"/>
      <c r="K372" s="887"/>
      <c r="L372" s="884"/>
      <c r="M372" s="884"/>
      <c r="N372" s="888"/>
      <c r="O372" s="889"/>
      <c r="P372" s="890"/>
      <c r="Q372" s="890"/>
      <c r="R372" s="890"/>
      <c r="S372" s="890"/>
      <c r="T372" s="890"/>
    </row>
    <row r="373" spans="2:20" s="886" customFormat="1" x14ac:dyDescent="0.25">
      <c r="B373" s="882"/>
      <c r="C373" s="445"/>
      <c r="D373" s="883"/>
      <c r="E373" s="884"/>
      <c r="F373" s="885"/>
      <c r="H373" s="445"/>
      <c r="I373" s="445"/>
      <c r="J373" s="445"/>
      <c r="K373" s="887"/>
      <c r="L373" s="884"/>
      <c r="M373" s="884"/>
      <c r="N373" s="888"/>
      <c r="O373" s="889"/>
      <c r="P373" s="890"/>
      <c r="Q373" s="890"/>
      <c r="R373" s="890"/>
      <c r="S373" s="890"/>
      <c r="T373" s="890"/>
    </row>
    <row r="374" spans="2:20" s="886" customFormat="1" x14ac:dyDescent="0.25">
      <c r="B374" s="882"/>
      <c r="C374" s="445"/>
      <c r="D374" s="883"/>
      <c r="E374" s="884"/>
      <c r="F374" s="885"/>
      <c r="H374" s="445"/>
      <c r="I374" s="445"/>
      <c r="J374" s="445"/>
      <c r="K374" s="887"/>
      <c r="L374" s="884"/>
      <c r="M374" s="884"/>
      <c r="N374" s="888"/>
      <c r="O374" s="889"/>
      <c r="P374" s="890"/>
      <c r="Q374" s="890"/>
      <c r="R374" s="890"/>
      <c r="S374" s="890"/>
      <c r="T374" s="890"/>
    </row>
    <row r="375" spans="2:20" s="886" customFormat="1" x14ac:dyDescent="0.25">
      <c r="B375" s="882"/>
      <c r="C375" s="445"/>
      <c r="D375" s="883"/>
      <c r="E375" s="884"/>
      <c r="F375" s="885"/>
      <c r="H375" s="445"/>
      <c r="I375" s="445"/>
      <c r="J375" s="445"/>
      <c r="K375" s="887"/>
      <c r="L375" s="884"/>
      <c r="M375" s="884"/>
      <c r="N375" s="888"/>
      <c r="O375" s="889"/>
      <c r="P375" s="890"/>
      <c r="Q375" s="890"/>
      <c r="R375" s="890"/>
      <c r="S375" s="890"/>
      <c r="T375" s="890"/>
    </row>
    <row r="376" spans="2:20" s="886" customFormat="1" x14ac:dyDescent="0.25">
      <c r="B376" s="882"/>
      <c r="C376" s="445"/>
      <c r="D376" s="883"/>
      <c r="E376" s="884"/>
      <c r="F376" s="885"/>
      <c r="H376" s="445"/>
      <c r="I376" s="445"/>
      <c r="J376" s="445"/>
      <c r="K376" s="887"/>
      <c r="L376" s="884"/>
      <c r="M376" s="884"/>
      <c r="N376" s="888"/>
      <c r="O376" s="889"/>
      <c r="P376" s="890"/>
      <c r="Q376" s="890"/>
      <c r="R376" s="890"/>
      <c r="S376" s="890"/>
      <c r="T376" s="890"/>
    </row>
    <row r="377" spans="2:20" s="886" customFormat="1" x14ac:dyDescent="0.25">
      <c r="B377" s="882"/>
      <c r="C377" s="445"/>
      <c r="D377" s="883"/>
      <c r="E377" s="884"/>
      <c r="F377" s="885"/>
      <c r="H377" s="445"/>
      <c r="I377" s="445"/>
      <c r="J377" s="445"/>
      <c r="K377" s="887"/>
      <c r="L377" s="884"/>
      <c r="M377" s="884"/>
      <c r="N377" s="888"/>
      <c r="O377" s="889"/>
      <c r="P377" s="890"/>
      <c r="Q377" s="890"/>
      <c r="R377" s="890"/>
      <c r="S377" s="890"/>
      <c r="T377" s="890"/>
    </row>
    <row r="378" spans="2:20" s="886" customFormat="1" x14ac:dyDescent="0.25">
      <c r="B378" s="882"/>
      <c r="C378" s="445"/>
      <c r="D378" s="883"/>
      <c r="E378" s="884"/>
      <c r="F378" s="885"/>
      <c r="H378" s="445"/>
      <c r="I378" s="445"/>
      <c r="J378" s="445"/>
      <c r="K378" s="887"/>
      <c r="L378" s="884"/>
      <c r="M378" s="884"/>
      <c r="N378" s="888"/>
      <c r="O378" s="889"/>
      <c r="P378" s="890"/>
      <c r="Q378" s="890"/>
      <c r="R378" s="890"/>
      <c r="S378" s="890"/>
      <c r="T378" s="890"/>
    </row>
    <row r="379" spans="2:20" s="886" customFormat="1" x14ac:dyDescent="0.25">
      <c r="B379" s="882"/>
      <c r="C379" s="445"/>
      <c r="D379" s="883"/>
      <c r="E379" s="884"/>
      <c r="F379" s="885"/>
      <c r="H379" s="445"/>
      <c r="I379" s="445"/>
      <c r="J379" s="445"/>
      <c r="K379" s="887"/>
      <c r="L379" s="884"/>
      <c r="M379" s="884"/>
      <c r="N379" s="888"/>
      <c r="O379" s="889"/>
      <c r="P379" s="890"/>
      <c r="Q379" s="890"/>
      <c r="R379" s="890"/>
      <c r="S379" s="890"/>
      <c r="T379" s="890"/>
    </row>
    <row r="380" spans="2:20" s="886" customFormat="1" x14ac:dyDescent="0.25">
      <c r="B380" s="882"/>
      <c r="C380" s="445"/>
      <c r="D380" s="883"/>
      <c r="E380" s="884"/>
      <c r="F380" s="885"/>
      <c r="H380" s="445"/>
      <c r="I380" s="445"/>
      <c r="J380" s="445"/>
      <c r="K380" s="887"/>
      <c r="L380" s="884"/>
      <c r="M380" s="884"/>
      <c r="N380" s="888"/>
      <c r="O380" s="889"/>
      <c r="P380" s="890"/>
      <c r="Q380" s="890"/>
      <c r="R380" s="890"/>
      <c r="S380" s="890"/>
      <c r="T380" s="890"/>
    </row>
    <row r="381" spans="2:20" s="886" customFormat="1" x14ac:dyDescent="0.25">
      <c r="B381" s="882"/>
      <c r="C381" s="445"/>
      <c r="D381" s="883"/>
      <c r="E381" s="884"/>
      <c r="F381" s="885"/>
      <c r="H381" s="445"/>
      <c r="I381" s="445"/>
      <c r="J381" s="445"/>
      <c r="K381" s="887"/>
      <c r="L381" s="884"/>
      <c r="M381" s="884"/>
      <c r="N381" s="888"/>
      <c r="O381" s="889"/>
      <c r="P381" s="890"/>
      <c r="Q381" s="890"/>
      <c r="R381" s="890"/>
      <c r="S381" s="890"/>
      <c r="T381" s="890"/>
    </row>
    <row r="382" spans="2:20" s="886" customFormat="1" x14ac:dyDescent="0.25">
      <c r="B382" s="882"/>
      <c r="C382" s="445"/>
      <c r="D382" s="883"/>
      <c r="E382" s="884"/>
      <c r="F382" s="885"/>
      <c r="H382" s="445"/>
      <c r="I382" s="445"/>
      <c r="J382" s="445"/>
      <c r="K382" s="887"/>
      <c r="L382" s="884"/>
      <c r="M382" s="884"/>
      <c r="N382" s="888"/>
      <c r="O382" s="889"/>
      <c r="P382" s="890"/>
      <c r="Q382" s="890"/>
      <c r="R382" s="890"/>
      <c r="S382" s="890"/>
      <c r="T382" s="890"/>
    </row>
    <row r="383" spans="2:20" s="886" customFormat="1" x14ac:dyDescent="0.25">
      <c r="B383" s="882"/>
      <c r="C383" s="445"/>
      <c r="D383" s="883"/>
      <c r="E383" s="884"/>
      <c r="F383" s="885"/>
      <c r="H383" s="445"/>
      <c r="I383" s="445"/>
      <c r="J383" s="445"/>
      <c r="K383" s="887"/>
      <c r="L383" s="884"/>
      <c r="M383" s="884"/>
      <c r="N383" s="888"/>
      <c r="O383" s="889"/>
      <c r="P383" s="890"/>
      <c r="Q383" s="890"/>
      <c r="R383" s="890"/>
      <c r="S383" s="890"/>
      <c r="T383" s="890"/>
    </row>
    <row r="384" spans="2:20" s="886" customFormat="1" x14ac:dyDescent="0.25">
      <c r="B384" s="882"/>
      <c r="C384" s="445"/>
      <c r="D384" s="883"/>
      <c r="E384" s="884"/>
      <c r="F384" s="885"/>
      <c r="H384" s="445"/>
      <c r="I384" s="445"/>
      <c r="J384" s="445"/>
      <c r="K384" s="887"/>
      <c r="L384" s="884"/>
      <c r="M384" s="884"/>
      <c r="N384" s="888"/>
      <c r="O384" s="889"/>
      <c r="P384" s="890"/>
      <c r="Q384" s="890"/>
      <c r="R384" s="890"/>
      <c r="S384" s="890"/>
      <c r="T384" s="890"/>
    </row>
    <row r="385" spans="2:20" s="886" customFormat="1" x14ac:dyDescent="0.25">
      <c r="B385" s="882"/>
      <c r="C385" s="445"/>
      <c r="D385" s="883"/>
      <c r="E385" s="884"/>
      <c r="F385" s="885"/>
      <c r="H385" s="445"/>
      <c r="I385" s="445"/>
      <c r="J385" s="445"/>
      <c r="K385" s="887"/>
      <c r="L385" s="884"/>
      <c r="M385" s="884"/>
      <c r="N385" s="888"/>
      <c r="O385" s="889"/>
      <c r="P385" s="890"/>
      <c r="Q385" s="890"/>
      <c r="R385" s="890"/>
      <c r="S385" s="890"/>
      <c r="T385" s="890"/>
    </row>
    <row r="386" spans="2:20" s="886" customFormat="1" x14ac:dyDescent="0.25">
      <c r="B386" s="882"/>
      <c r="C386" s="445"/>
      <c r="D386" s="883"/>
      <c r="E386" s="884"/>
      <c r="F386" s="885"/>
      <c r="H386" s="445"/>
      <c r="I386" s="445"/>
      <c r="J386" s="445"/>
      <c r="K386" s="887"/>
      <c r="L386" s="884"/>
      <c r="M386" s="884"/>
      <c r="N386" s="888"/>
      <c r="O386" s="889"/>
      <c r="P386" s="890"/>
      <c r="Q386" s="890"/>
      <c r="R386" s="890"/>
      <c r="S386" s="890"/>
      <c r="T386" s="890"/>
    </row>
    <row r="387" spans="2:20" s="886" customFormat="1" x14ac:dyDescent="0.25">
      <c r="B387" s="882"/>
      <c r="C387" s="445"/>
      <c r="D387" s="883"/>
      <c r="E387" s="884"/>
      <c r="F387" s="885"/>
      <c r="H387" s="445"/>
      <c r="I387" s="445"/>
      <c r="J387" s="445"/>
      <c r="K387" s="887"/>
      <c r="L387" s="884"/>
      <c r="M387" s="884"/>
      <c r="N387" s="888"/>
      <c r="O387" s="889"/>
      <c r="P387" s="890"/>
      <c r="Q387" s="890"/>
      <c r="R387" s="890"/>
      <c r="S387" s="890"/>
      <c r="T387" s="890"/>
    </row>
    <row r="388" spans="2:20" s="886" customFormat="1" x14ac:dyDescent="0.25">
      <c r="B388" s="882"/>
      <c r="C388" s="445"/>
      <c r="D388" s="883"/>
      <c r="E388" s="884"/>
      <c r="F388" s="885"/>
      <c r="H388" s="445"/>
      <c r="I388" s="445"/>
      <c r="J388" s="445"/>
      <c r="K388" s="887"/>
      <c r="L388" s="884"/>
      <c r="M388" s="884"/>
      <c r="N388" s="888"/>
      <c r="O388" s="889"/>
      <c r="P388" s="890"/>
      <c r="Q388" s="890"/>
      <c r="R388" s="890"/>
      <c r="S388" s="890"/>
      <c r="T388" s="890"/>
    </row>
    <row r="389" spans="2:20" s="886" customFormat="1" x14ac:dyDescent="0.25">
      <c r="B389" s="882"/>
      <c r="C389" s="445"/>
      <c r="D389" s="883"/>
      <c r="E389" s="884"/>
      <c r="F389" s="885"/>
      <c r="H389" s="445"/>
      <c r="I389" s="445"/>
      <c r="J389" s="445"/>
      <c r="K389" s="887"/>
      <c r="L389" s="884"/>
      <c r="M389" s="884"/>
      <c r="N389" s="888"/>
      <c r="O389" s="889"/>
      <c r="P389" s="890"/>
      <c r="Q389" s="890"/>
      <c r="R389" s="890"/>
      <c r="S389" s="890"/>
      <c r="T389" s="890"/>
    </row>
    <row r="390" spans="2:20" s="886" customFormat="1" x14ac:dyDescent="0.25">
      <c r="B390" s="882"/>
      <c r="C390" s="445"/>
      <c r="D390" s="883"/>
      <c r="E390" s="884"/>
      <c r="F390" s="885"/>
      <c r="H390" s="445"/>
      <c r="I390" s="445"/>
      <c r="J390" s="445"/>
      <c r="K390" s="887"/>
      <c r="L390" s="884"/>
      <c r="M390" s="884"/>
      <c r="N390" s="888"/>
      <c r="O390" s="889"/>
      <c r="P390" s="890"/>
      <c r="Q390" s="890"/>
      <c r="R390" s="890"/>
      <c r="S390" s="890"/>
      <c r="T390" s="890"/>
    </row>
    <row r="391" spans="2:20" s="886" customFormat="1" x14ac:dyDescent="0.25">
      <c r="B391" s="882"/>
      <c r="C391" s="445"/>
      <c r="D391" s="883"/>
      <c r="E391" s="884"/>
      <c r="F391" s="885"/>
      <c r="H391" s="445"/>
      <c r="I391" s="445"/>
      <c r="J391" s="445"/>
      <c r="K391" s="887"/>
      <c r="L391" s="884"/>
      <c r="M391" s="884"/>
      <c r="N391" s="888"/>
      <c r="O391" s="889"/>
      <c r="P391" s="890"/>
      <c r="Q391" s="890"/>
      <c r="R391" s="890"/>
      <c r="S391" s="890"/>
      <c r="T391" s="890"/>
    </row>
    <row r="392" spans="2:20" s="886" customFormat="1" x14ac:dyDescent="0.25">
      <c r="B392" s="882"/>
      <c r="C392" s="445"/>
      <c r="D392" s="883"/>
      <c r="E392" s="884"/>
      <c r="F392" s="885"/>
      <c r="H392" s="445"/>
      <c r="I392" s="445"/>
      <c r="J392" s="445"/>
      <c r="K392" s="887"/>
      <c r="L392" s="884"/>
      <c r="M392" s="884"/>
      <c r="N392" s="888"/>
      <c r="O392" s="889"/>
      <c r="P392" s="890"/>
      <c r="Q392" s="890"/>
      <c r="R392" s="890"/>
      <c r="S392" s="890"/>
      <c r="T392" s="890"/>
    </row>
    <row r="393" spans="2:20" s="886" customFormat="1" x14ac:dyDescent="0.25">
      <c r="B393" s="882"/>
      <c r="C393" s="445"/>
      <c r="D393" s="883"/>
      <c r="E393" s="884"/>
      <c r="F393" s="885"/>
      <c r="H393" s="445"/>
      <c r="I393" s="445"/>
      <c r="J393" s="445"/>
      <c r="K393" s="887"/>
      <c r="L393" s="884"/>
      <c r="M393" s="884"/>
      <c r="N393" s="888"/>
      <c r="O393" s="889"/>
      <c r="P393" s="890"/>
      <c r="Q393" s="890"/>
      <c r="R393" s="890"/>
      <c r="S393" s="890"/>
      <c r="T393" s="890"/>
    </row>
    <row r="394" spans="2:20" s="886" customFormat="1" x14ac:dyDescent="0.25">
      <c r="B394" s="882"/>
      <c r="C394" s="445"/>
      <c r="D394" s="883"/>
      <c r="E394" s="884"/>
      <c r="F394" s="885"/>
      <c r="H394" s="445"/>
      <c r="I394" s="445"/>
      <c r="J394" s="445"/>
      <c r="K394" s="887"/>
      <c r="L394" s="884"/>
      <c r="M394" s="884"/>
      <c r="N394" s="888"/>
      <c r="O394" s="889"/>
      <c r="P394" s="890"/>
      <c r="Q394" s="890"/>
      <c r="R394" s="890"/>
      <c r="S394" s="890"/>
      <c r="T394" s="890"/>
    </row>
    <row r="395" spans="2:20" s="886" customFormat="1" x14ac:dyDescent="0.25">
      <c r="B395" s="882"/>
      <c r="C395" s="445"/>
      <c r="D395" s="883"/>
      <c r="E395" s="884"/>
      <c r="F395" s="885"/>
      <c r="H395" s="445"/>
      <c r="I395" s="445"/>
      <c r="J395" s="445"/>
      <c r="K395" s="887"/>
      <c r="L395" s="884"/>
      <c r="M395" s="884"/>
      <c r="N395" s="888"/>
      <c r="O395" s="889"/>
      <c r="P395" s="890"/>
      <c r="Q395" s="890"/>
      <c r="R395" s="890"/>
      <c r="S395" s="890"/>
      <c r="T395" s="890"/>
    </row>
    <row r="396" spans="2:20" s="886" customFormat="1" x14ac:dyDescent="0.25">
      <c r="B396" s="882"/>
      <c r="C396" s="445"/>
      <c r="D396" s="883"/>
      <c r="E396" s="884"/>
      <c r="F396" s="885"/>
      <c r="H396" s="445"/>
      <c r="I396" s="445"/>
      <c r="J396" s="445"/>
      <c r="K396" s="887"/>
      <c r="L396" s="884"/>
      <c r="M396" s="884"/>
      <c r="N396" s="888"/>
      <c r="O396" s="889"/>
      <c r="P396" s="890"/>
      <c r="Q396" s="890"/>
      <c r="R396" s="890"/>
      <c r="S396" s="890"/>
      <c r="T396" s="890"/>
    </row>
    <row r="397" spans="2:20" s="886" customFormat="1" x14ac:dyDescent="0.25">
      <c r="B397" s="882"/>
      <c r="C397" s="445"/>
      <c r="D397" s="883"/>
      <c r="E397" s="884"/>
      <c r="F397" s="885"/>
      <c r="H397" s="445"/>
      <c r="I397" s="445"/>
      <c r="J397" s="445"/>
      <c r="K397" s="887"/>
      <c r="L397" s="884"/>
      <c r="M397" s="884"/>
      <c r="N397" s="888"/>
      <c r="O397" s="889"/>
      <c r="P397" s="890"/>
      <c r="Q397" s="890"/>
      <c r="R397" s="890"/>
      <c r="S397" s="890"/>
      <c r="T397" s="890"/>
    </row>
    <row r="398" spans="2:20" s="886" customFormat="1" x14ac:dyDescent="0.25">
      <c r="B398" s="882"/>
      <c r="C398" s="445"/>
      <c r="D398" s="883"/>
      <c r="E398" s="884"/>
      <c r="F398" s="885"/>
      <c r="H398" s="445"/>
      <c r="I398" s="445"/>
      <c r="J398" s="445"/>
      <c r="K398" s="887"/>
      <c r="L398" s="884"/>
      <c r="M398" s="884"/>
      <c r="N398" s="888"/>
      <c r="O398" s="889"/>
      <c r="P398" s="890"/>
      <c r="Q398" s="890"/>
      <c r="R398" s="890"/>
      <c r="S398" s="890"/>
      <c r="T398" s="890"/>
    </row>
    <row r="399" spans="2:20" s="886" customFormat="1" x14ac:dyDescent="0.25">
      <c r="B399" s="882"/>
      <c r="C399" s="445"/>
      <c r="D399" s="883"/>
      <c r="E399" s="884"/>
      <c r="F399" s="885"/>
      <c r="H399" s="445"/>
      <c r="I399" s="445"/>
      <c r="J399" s="445"/>
      <c r="K399" s="887"/>
      <c r="L399" s="884"/>
      <c r="M399" s="884"/>
      <c r="N399" s="888"/>
      <c r="O399" s="889"/>
      <c r="P399" s="890"/>
      <c r="Q399" s="890"/>
      <c r="R399" s="890"/>
      <c r="S399" s="890"/>
      <c r="T399" s="890"/>
    </row>
    <row r="400" spans="2:20" s="886" customFormat="1" x14ac:dyDescent="0.25">
      <c r="B400" s="882"/>
      <c r="C400" s="445"/>
      <c r="D400" s="883"/>
      <c r="E400" s="884"/>
      <c r="F400" s="885"/>
      <c r="H400" s="445"/>
      <c r="I400" s="445"/>
      <c r="J400" s="445"/>
      <c r="K400" s="887"/>
      <c r="L400" s="884"/>
      <c r="M400" s="884"/>
      <c r="N400" s="888"/>
      <c r="O400" s="889"/>
      <c r="P400" s="890"/>
      <c r="Q400" s="890"/>
      <c r="R400" s="890"/>
      <c r="S400" s="890"/>
      <c r="T400" s="890"/>
    </row>
    <row r="401" spans="2:20" s="886" customFormat="1" x14ac:dyDescent="0.25">
      <c r="B401" s="882"/>
      <c r="C401" s="445"/>
      <c r="D401" s="883"/>
      <c r="E401" s="884"/>
      <c r="F401" s="885"/>
      <c r="H401" s="445"/>
      <c r="I401" s="445"/>
      <c r="J401" s="445"/>
      <c r="K401" s="887"/>
      <c r="L401" s="884"/>
      <c r="M401" s="884"/>
      <c r="N401" s="888"/>
      <c r="O401" s="889"/>
      <c r="P401" s="890"/>
      <c r="Q401" s="890"/>
      <c r="R401" s="890"/>
      <c r="S401" s="890"/>
      <c r="T401" s="890"/>
    </row>
    <row r="402" spans="2:20" s="886" customFormat="1" x14ac:dyDescent="0.25">
      <c r="B402" s="882"/>
      <c r="C402" s="445"/>
      <c r="D402" s="883"/>
      <c r="E402" s="884"/>
      <c r="F402" s="885"/>
      <c r="H402" s="445"/>
      <c r="I402" s="445"/>
      <c r="J402" s="445"/>
      <c r="K402" s="887"/>
      <c r="L402" s="884"/>
      <c r="M402" s="884"/>
      <c r="N402" s="888"/>
      <c r="O402" s="889"/>
      <c r="P402" s="890"/>
      <c r="Q402" s="890"/>
      <c r="R402" s="890"/>
      <c r="S402" s="890"/>
      <c r="T402" s="890"/>
    </row>
    <row r="403" spans="2:20" s="886" customFormat="1" x14ac:dyDescent="0.25">
      <c r="B403" s="882"/>
      <c r="C403" s="445"/>
      <c r="D403" s="883"/>
      <c r="E403" s="884"/>
      <c r="F403" s="885"/>
      <c r="H403" s="445"/>
      <c r="I403" s="445"/>
      <c r="J403" s="445"/>
      <c r="K403" s="887"/>
      <c r="L403" s="884"/>
      <c r="M403" s="884"/>
      <c r="N403" s="888"/>
      <c r="O403" s="889"/>
      <c r="P403" s="890"/>
      <c r="Q403" s="890"/>
      <c r="R403" s="890"/>
      <c r="S403" s="890"/>
      <c r="T403" s="890"/>
    </row>
    <row r="404" spans="2:20" s="886" customFormat="1" x14ac:dyDescent="0.25">
      <c r="B404" s="882"/>
      <c r="C404" s="445"/>
      <c r="D404" s="883"/>
      <c r="E404" s="884"/>
      <c r="F404" s="885"/>
      <c r="H404" s="445"/>
      <c r="I404" s="445"/>
      <c r="J404" s="445"/>
      <c r="K404" s="887"/>
      <c r="L404" s="884"/>
      <c r="M404" s="884"/>
      <c r="N404" s="888"/>
      <c r="O404" s="889"/>
      <c r="P404" s="890"/>
      <c r="Q404" s="890"/>
      <c r="R404" s="890"/>
      <c r="S404" s="890"/>
      <c r="T404" s="890"/>
    </row>
    <row r="405" spans="2:20" s="886" customFormat="1" x14ac:dyDescent="0.25">
      <c r="B405" s="882"/>
      <c r="C405" s="445"/>
      <c r="D405" s="883"/>
      <c r="E405" s="884"/>
      <c r="F405" s="885"/>
      <c r="H405" s="445"/>
      <c r="I405" s="445"/>
      <c r="J405" s="445"/>
      <c r="K405" s="887"/>
      <c r="L405" s="884"/>
      <c r="M405" s="884"/>
      <c r="N405" s="888"/>
      <c r="O405" s="889"/>
      <c r="P405" s="890"/>
      <c r="Q405" s="890"/>
      <c r="R405" s="890"/>
      <c r="S405" s="890"/>
      <c r="T405" s="890"/>
    </row>
    <row r="406" spans="2:20" s="886" customFormat="1" x14ac:dyDescent="0.25">
      <c r="B406" s="882"/>
      <c r="C406" s="445"/>
      <c r="D406" s="883"/>
      <c r="E406" s="884"/>
      <c r="F406" s="885"/>
      <c r="H406" s="445"/>
      <c r="I406" s="445"/>
      <c r="J406" s="445"/>
      <c r="K406" s="887"/>
      <c r="L406" s="884"/>
      <c r="M406" s="884"/>
      <c r="N406" s="888"/>
      <c r="O406" s="889"/>
      <c r="P406" s="890"/>
      <c r="Q406" s="890"/>
      <c r="R406" s="890"/>
      <c r="S406" s="890"/>
      <c r="T406" s="890"/>
    </row>
    <row r="407" spans="2:20" s="886" customFormat="1" x14ac:dyDescent="0.25">
      <c r="B407" s="882"/>
      <c r="C407" s="445"/>
      <c r="D407" s="883"/>
      <c r="E407" s="884"/>
      <c r="F407" s="885"/>
      <c r="H407" s="445"/>
      <c r="I407" s="445"/>
      <c r="J407" s="445"/>
      <c r="K407" s="887"/>
      <c r="L407" s="884"/>
      <c r="M407" s="884"/>
      <c r="N407" s="888"/>
      <c r="O407" s="889"/>
      <c r="P407" s="890"/>
      <c r="Q407" s="890"/>
      <c r="R407" s="890"/>
      <c r="S407" s="890"/>
      <c r="T407" s="890"/>
    </row>
    <row r="408" spans="2:20" s="886" customFormat="1" x14ac:dyDescent="0.25">
      <c r="B408" s="882"/>
      <c r="C408" s="445"/>
      <c r="D408" s="883"/>
      <c r="E408" s="884"/>
      <c r="F408" s="885"/>
      <c r="H408" s="445"/>
      <c r="I408" s="445"/>
      <c r="J408" s="445"/>
      <c r="K408" s="887"/>
      <c r="L408" s="884"/>
      <c r="M408" s="884"/>
      <c r="N408" s="888"/>
      <c r="O408" s="889"/>
      <c r="P408" s="890"/>
      <c r="Q408" s="890"/>
      <c r="R408" s="890"/>
      <c r="S408" s="890"/>
      <c r="T408" s="890"/>
    </row>
    <row r="409" spans="2:20" s="886" customFormat="1" x14ac:dyDescent="0.25">
      <c r="B409" s="882"/>
      <c r="C409" s="445"/>
      <c r="D409" s="883"/>
      <c r="E409" s="884"/>
      <c r="F409" s="885"/>
      <c r="H409" s="445"/>
      <c r="I409" s="445"/>
      <c r="J409" s="445"/>
      <c r="K409" s="887"/>
      <c r="L409" s="884"/>
      <c r="M409" s="884"/>
      <c r="N409" s="888"/>
      <c r="O409" s="889"/>
      <c r="P409" s="890"/>
      <c r="Q409" s="890"/>
      <c r="R409" s="890"/>
      <c r="S409" s="890"/>
      <c r="T409" s="890"/>
    </row>
    <row r="410" spans="2:20" s="886" customFormat="1" x14ac:dyDescent="0.25">
      <c r="B410" s="882"/>
      <c r="C410" s="445"/>
      <c r="D410" s="883"/>
      <c r="E410" s="884"/>
      <c r="F410" s="885"/>
      <c r="H410" s="445"/>
      <c r="I410" s="445"/>
      <c r="J410" s="445"/>
      <c r="K410" s="887"/>
      <c r="L410" s="884"/>
      <c r="M410" s="884"/>
      <c r="N410" s="888"/>
      <c r="O410" s="889"/>
      <c r="P410" s="890"/>
      <c r="Q410" s="890"/>
      <c r="R410" s="890"/>
      <c r="S410" s="890"/>
      <c r="T410" s="890"/>
    </row>
    <row r="411" spans="2:20" s="886" customFormat="1" x14ac:dyDescent="0.25">
      <c r="B411" s="882"/>
      <c r="C411" s="445"/>
      <c r="D411" s="883"/>
      <c r="E411" s="884"/>
      <c r="F411" s="885"/>
      <c r="H411" s="445"/>
      <c r="I411" s="445"/>
      <c r="J411" s="445"/>
      <c r="K411" s="887"/>
      <c r="L411" s="884"/>
      <c r="M411" s="884"/>
      <c r="N411" s="888"/>
      <c r="O411" s="889"/>
      <c r="P411" s="890"/>
      <c r="Q411" s="890"/>
      <c r="R411" s="890"/>
      <c r="S411" s="890"/>
      <c r="T411" s="890"/>
    </row>
    <row r="412" spans="2:20" s="886" customFormat="1" x14ac:dyDescent="0.25">
      <c r="B412" s="882"/>
      <c r="C412" s="445"/>
      <c r="D412" s="883"/>
      <c r="E412" s="884"/>
      <c r="F412" s="885"/>
      <c r="H412" s="445"/>
      <c r="I412" s="445"/>
      <c r="J412" s="445"/>
      <c r="K412" s="887"/>
      <c r="L412" s="884"/>
      <c r="M412" s="884"/>
      <c r="N412" s="888"/>
      <c r="O412" s="889"/>
      <c r="P412" s="890"/>
      <c r="Q412" s="890"/>
      <c r="R412" s="890"/>
      <c r="S412" s="890"/>
      <c r="T412" s="890"/>
    </row>
    <row r="413" spans="2:20" s="886" customFormat="1" x14ac:dyDescent="0.25">
      <c r="B413" s="882"/>
      <c r="C413" s="445"/>
      <c r="D413" s="883"/>
      <c r="E413" s="884"/>
      <c r="F413" s="885"/>
      <c r="H413" s="445"/>
      <c r="I413" s="445"/>
      <c r="J413" s="445"/>
      <c r="K413" s="887"/>
      <c r="L413" s="884"/>
      <c r="M413" s="884"/>
      <c r="N413" s="888"/>
      <c r="O413" s="889"/>
      <c r="P413" s="890"/>
      <c r="Q413" s="890"/>
      <c r="R413" s="890"/>
      <c r="S413" s="890"/>
      <c r="T413" s="890"/>
    </row>
    <row r="414" spans="2:20" s="886" customFormat="1" x14ac:dyDescent="0.25">
      <c r="B414" s="882"/>
      <c r="C414" s="445"/>
      <c r="D414" s="883"/>
      <c r="E414" s="884"/>
      <c r="F414" s="885"/>
      <c r="H414" s="445"/>
      <c r="I414" s="445"/>
      <c r="J414" s="445"/>
      <c r="K414" s="887"/>
      <c r="L414" s="884"/>
      <c r="M414" s="884"/>
      <c r="N414" s="888"/>
      <c r="O414" s="889"/>
      <c r="P414" s="890"/>
      <c r="Q414" s="890"/>
      <c r="R414" s="890"/>
      <c r="S414" s="890"/>
      <c r="T414" s="890"/>
    </row>
    <row r="415" spans="2:20" s="886" customFormat="1" x14ac:dyDescent="0.25">
      <c r="B415" s="882"/>
      <c r="C415" s="445"/>
      <c r="D415" s="883"/>
      <c r="E415" s="884"/>
      <c r="F415" s="885"/>
      <c r="H415" s="445"/>
      <c r="I415" s="445"/>
      <c r="J415" s="445"/>
      <c r="K415" s="887"/>
      <c r="L415" s="884"/>
      <c r="M415" s="884"/>
      <c r="N415" s="888"/>
      <c r="O415" s="889"/>
      <c r="P415" s="890"/>
      <c r="Q415" s="890"/>
      <c r="R415" s="890"/>
      <c r="S415" s="890"/>
      <c r="T415" s="890"/>
    </row>
    <row r="416" spans="2:20" s="886" customFormat="1" x14ac:dyDescent="0.25">
      <c r="B416" s="882"/>
      <c r="C416" s="445"/>
      <c r="D416" s="883"/>
      <c r="E416" s="884"/>
      <c r="F416" s="885"/>
      <c r="H416" s="445"/>
      <c r="I416" s="445"/>
      <c r="J416" s="445"/>
      <c r="K416" s="887"/>
      <c r="L416" s="884"/>
      <c r="M416" s="884"/>
      <c r="N416" s="888"/>
      <c r="O416" s="889"/>
      <c r="P416" s="890"/>
      <c r="Q416" s="890"/>
      <c r="R416" s="890"/>
      <c r="S416" s="890"/>
      <c r="T416" s="890"/>
    </row>
    <row r="417" spans="2:20" s="886" customFormat="1" x14ac:dyDescent="0.25">
      <c r="B417" s="882"/>
      <c r="C417" s="445"/>
      <c r="D417" s="883"/>
      <c r="E417" s="884"/>
      <c r="F417" s="885"/>
      <c r="H417" s="445"/>
      <c r="I417" s="445"/>
      <c r="J417" s="445"/>
      <c r="K417" s="887"/>
      <c r="L417" s="884"/>
      <c r="M417" s="884"/>
      <c r="N417" s="888"/>
      <c r="O417" s="889"/>
      <c r="P417" s="890"/>
      <c r="Q417" s="890"/>
      <c r="R417" s="890"/>
      <c r="S417" s="890"/>
      <c r="T417" s="890"/>
    </row>
    <row r="418" spans="2:20" s="886" customFormat="1" x14ac:dyDescent="0.25">
      <c r="B418" s="882"/>
      <c r="C418" s="445"/>
      <c r="D418" s="883"/>
      <c r="E418" s="884"/>
      <c r="F418" s="885"/>
      <c r="H418" s="445"/>
      <c r="I418" s="445"/>
      <c r="J418" s="445"/>
      <c r="K418" s="887"/>
      <c r="L418" s="884"/>
      <c r="M418" s="884"/>
      <c r="N418" s="888"/>
      <c r="O418" s="889"/>
      <c r="P418" s="890"/>
      <c r="Q418" s="890"/>
      <c r="R418" s="890"/>
      <c r="S418" s="890"/>
      <c r="T418" s="890"/>
    </row>
    <row r="419" spans="2:20" s="886" customFormat="1" x14ac:dyDescent="0.25">
      <c r="B419" s="882"/>
      <c r="C419" s="445"/>
      <c r="D419" s="883"/>
      <c r="E419" s="884"/>
      <c r="F419" s="885"/>
      <c r="H419" s="445"/>
      <c r="I419" s="445"/>
      <c r="J419" s="445"/>
      <c r="K419" s="887"/>
      <c r="L419" s="884"/>
      <c r="M419" s="884"/>
      <c r="N419" s="888"/>
      <c r="O419" s="889"/>
      <c r="P419" s="890"/>
      <c r="Q419" s="890"/>
      <c r="R419" s="890"/>
      <c r="S419" s="890"/>
      <c r="T419" s="890"/>
    </row>
    <row r="420" spans="2:20" s="886" customFormat="1" x14ac:dyDescent="0.25">
      <c r="B420" s="882"/>
      <c r="C420" s="445"/>
      <c r="D420" s="883"/>
      <c r="E420" s="884"/>
      <c r="F420" s="885"/>
      <c r="H420" s="445"/>
      <c r="I420" s="445"/>
      <c r="J420" s="445"/>
      <c r="K420" s="887"/>
      <c r="L420" s="884"/>
      <c r="M420" s="884"/>
      <c r="N420" s="888"/>
      <c r="O420" s="889"/>
      <c r="P420" s="890"/>
      <c r="Q420" s="890"/>
      <c r="R420" s="890"/>
      <c r="S420" s="890"/>
      <c r="T420" s="890"/>
    </row>
    <row r="421" spans="2:20" s="886" customFormat="1" x14ac:dyDescent="0.25">
      <c r="B421" s="882"/>
      <c r="C421" s="445"/>
      <c r="D421" s="883"/>
      <c r="E421" s="884"/>
      <c r="F421" s="885"/>
      <c r="H421" s="445"/>
      <c r="I421" s="445"/>
      <c r="J421" s="445"/>
      <c r="K421" s="887"/>
      <c r="L421" s="884"/>
      <c r="M421" s="884"/>
      <c r="N421" s="888"/>
      <c r="O421" s="889"/>
      <c r="P421" s="890"/>
      <c r="Q421" s="890"/>
      <c r="R421" s="890"/>
      <c r="S421" s="890"/>
      <c r="T421" s="890"/>
    </row>
    <row r="422" spans="2:20" s="886" customFormat="1" x14ac:dyDescent="0.25">
      <c r="B422" s="882"/>
      <c r="C422" s="445"/>
      <c r="D422" s="883"/>
      <c r="E422" s="884"/>
      <c r="F422" s="885"/>
      <c r="H422" s="445"/>
      <c r="I422" s="445"/>
      <c r="J422" s="445"/>
      <c r="K422" s="887"/>
      <c r="L422" s="884"/>
      <c r="M422" s="884"/>
      <c r="N422" s="888"/>
      <c r="O422" s="889"/>
      <c r="P422" s="890"/>
      <c r="Q422" s="890"/>
      <c r="R422" s="890"/>
      <c r="S422" s="890"/>
      <c r="T422" s="890"/>
    </row>
    <row r="423" spans="2:20" s="886" customFormat="1" x14ac:dyDescent="0.25">
      <c r="B423" s="882"/>
      <c r="C423" s="445"/>
      <c r="D423" s="883"/>
      <c r="E423" s="884"/>
      <c r="F423" s="885"/>
      <c r="H423" s="445"/>
      <c r="I423" s="445"/>
      <c r="J423" s="445"/>
      <c r="K423" s="887"/>
      <c r="L423" s="884"/>
      <c r="M423" s="884"/>
      <c r="N423" s="888"/>
      <c r="O423" s="889"/>
      <c r="P423" s="890"/>
      <c r="Q423" s="890"/>
      <c r="R423" s="890"/>
      <c r="S423" s="890"/>
      <c r="T423" s="890"/>
    </row>
    <row r="424" spans="2:20" s="886" customFormat="1" x14ac:dyDescent="0.25">
      <c r="B424" s="882"/>
      <c r="C424" s="445"/>
      <c r="D424" s="883"/>
      <c r="E424" s="884"/>
      <c r="F424" s="885"/>
      <c r="H424" s="445"/>
      <c r="I424" s="445"/>
      <c r="J424" s="445"/>
      <c r="K424" s="887"/>
      <c r="L424" s="884"/>
      <c r="M424" s="884"/>
      <c r="N424" s="888"/>
      <c r="O424" s="889"/>
      <c r="P424" s="890"/>
      <c r="Q424" s="890"/>
      <c r="R424" s="890"/>
      <c r="S424" s="890"/>
      <c r="T424" s="890"/>
    </row>
    <row r="425" spans="2:20" s="886" customFormat="1" x14ac:dyDescent="0.25">
      <c r="B425" s="882"/>
      <c r="C425" s="445"/>
      <c r="D425" s="883"/>
      <c r="E425" s="884"/>
      <c r="F425" s="885"/>
      <c r="H425" s="445"/>
      <c r="I425" s="445"/>
      <c r="J425" s="445"/>
      <c r="K425" s="887"/>
      <c r="L425" s="884"/>
      <c r="M425" s="884"/>
      <c r="N425" s="888"/>
      <c r="O425" s="889"/>
      <c r="P425" s="890"/>
      <c r="Q425" s="890"/>
      <c r="R425" s="890"/>
      <c r="S425" s="890"/>
      <c r="T425" s="890"/>
    </row>
    <row r="426" spans="2:20" s="886" customFormat="1" x14ac:dyDescent="0.25">
      <c r="B426" s="882"/>
      <c r="C426" s="445"/>
      <c r="D426" s="883"/>
      <c r="E426" s="884"/>
      <c r="F426" s="885"/>
      <c r="H426" s="445"/>
      <c r="I426" s="445"/>
      <c r="J426" s="445"/>
      <c r="K426" s="887"/>
      <c r="L426" s="884"/>
      <c r="M426" s="884"/>
      <c r="N426" s="888"/>
      <c r="O426" s="889"/>
      <c r="P426" s="890"/>
      <c r="Q426" s="890"/>
      <c r="R426" s="890"/>
      <c r="S426" s="890"/>
      <c r="T426" s="890"/>
    </row>
    <row r="427" spans="2:20" s="886" customFormat="1" x14ac:dyDescent="0.25">
      <c r="B427" s="882"/>
      <c r="C427" s="445"/>
      <c r="D427" s="883"/>
      <c r="E427" s="884"/>
      <c r="F427" s="885"/>
      <c r="H427" s="445"/>
      <c r="I427" s="445"/>
      <c r="J427" s="445"/>
      <c r="K427" s="887"/>
      <c r="L427" s="884"/>
      <c r="M427" s="884"/>
      <c r="N427" s="888"/>
      <c r="O427" s="889"/>
      <c r="P427" s="890"/>
      <c r="Q427" s="890"/>
      <c r="R427" s="890"/>
      <c r="S427" s="890"/>
      <c r="T427" s="890"/>
    </row>
    <row r="428" spans="2:20" s="886" customFormat="1" x14ac:dyDescent="0.25">
      <c r="B428" s="882"/>
      <c r="C428" s="445"/>
      <c r="D428" s="883"/>
      <c r="E428" s="884"/>
      <c r="F428" s="885"/>
      <c r="H428" s="445"/>
      <c r="I428" s="445"/>
      <c r="J428" s="445"/>
      <c r="K428" s="887"/>
      <c r="L428" s="884"/>
      <c r="M428" s="884"/>
      <c r="N428" s="888"/>
      <c r="O428" s="889"/>
      <c r="P428" s="890"/>
      <c r="Q428" s="890"/>
      <c r="R428" s="890"/>
      <c r="S428" s="890"/>
      <c r="T428" s="890"/>
    </row>
    <row r="429" spans="2:20" s="886" customFormat="1" x14ac:dyDescent="0.25">
      <c r="B429" s="882"/>
      <c r="C429" s="445"/>
      <c r="D429" s="883"/>
      <c r="E429" s="884"/>
      <c r="F429" s="885"/>
      <c r="H429" s="445"/>
      <c r="I429" s="445"/>
      <c r="J429" s="445"/>
      <c r="K429" s="887"/>
      <c r="L429" s="884"/>
      <c r="M429" s="884"/>
      <c r="N429" s="888"/>
      <c r="O429" s="889"/>
      <c r="P429" s="890"/>
      <c r="Q429" s="890"/>
      <c r="R429" s="890"/>
      <c r="S429" s="890"/>
      <c r="T429" s="890"/>
    </row>
    <row r="430" spans="2:20" s="886" customFormat="1" x14ac:dyDescent="0.25">
      <c r="B430" s="882"/>
      <c r="C430" s="445"/>
      <c r="D430" s="883"/>
      <c r="E430" s="884"/>
      <c r="F430" s="885"/>
      <c r="H430" s="445"/>
      <c r="I430" s="445"/>
      <c r="J430" s="445"/>
      <c r="K430" s="887"/>
      <c r="L430" s="884"/>
      <c r="M430" s="884"/>
      <c r="N430" s="888"/>
      <c r="O430" s="889"/>
      <c r="P430" s="890"/>
      <c r="Q430" s="890"/>
      <c r="R430" s="890"/>
      <c r="S430" s="890"/>
      <c r="T430" s="890"/>
    </row>
    <row r="431" spans="2:20" s="886" customFormat="1" x14ac:dyDescent="0.25">
      <c r="B431" s="882"/>
      <c r="C431" s="445"/>
      <c r="D431" s="883"/>
      <c r="E431" s="884"/>
      <c r="F431" s="885"/>
      <c r="H431" s="445"/>
      <c r="I431" s="445"/>
      <c r="J431" s="445"/>
      <c r="K431" s="887"/>
      <c r="L431" s="884"/>
      <c r="M431" s="884"/>
      <c r="N431" s="888"/>
      <c r="O431" s="889"/>
      <c r="P431" s="890"/>
      <c r="Q431" s="890"/>
      <c r="R431" s="890"/>
      <c r="S431" s="890"/>
      <c r="T431" s="890"/>
    </row>
    <row r="432" spans="2:20" s="886" customFormat="1" x14ac:dyDescent="0.25">
      <c r="B432" s="882"/>
      <c r="C432" s="445"/>
      <c r="D432" s="883"/>
      <c r="E432" s="884"/>
      <c r="F432" s="885"/>
      <c r="H432" s="445"/>
      <c r="I432" s="445"/>
      <c r="J432" s="445"/>
      <c r="K432" s="887"/>
      <c r="L432" s="884"/>
      <c r="M432" s="884"/>
      <c r="N432" s="888"/>
      <c r="O432" s="889"/>
      <c r="P432" s="890"/>
      <c r="Q432" s="890"/>
      <c r="R432" s="890"/>
      <c r="S432" s="890"/>
      <c r="T432" s="890"/>
    </row>
    <row r="433" spans="2:20" s="886" customFormat="1" x14ac:dyDescent="0.25">
      <c r="B433" s="882"/>
      <c r="C433" s="445"/>
      <c r="D433" s="883"/>
      <c r="E433" s="884"/>
      <c r="F433" s="885"/>
      <c r="H433" s="445"/>
      <c r="I433" s="445"/>
      <c r="J433" s="445"/>
      <c r="K433" s="887"/>
      <c r="L433" s="884"/>
      <c r="M433" s="884"/>
      <c r="N433" s="888"/>
      <c r="O433" s="889"/>
      <c r="P433" s="890"/>
      <c r="Q433" s="890"/>
      <c r="R433" s="890"/>
      <c r="S433" s="890"/>
      <c r="T433" s="890"/>
    </row>
    <row r="434" spans="2:20" s="886" customFormat="1" x14ac:dyDescent="0.25">
      <c r="B434" s="882"/>
      <c r="C434" s="445"/>
      <c r="D434" s="883"/>
      <c r="E434" s="884"/>
      <c r="F434" s="885"/>
      <c r="H434" s="445"/>
      <c r="I434" s="445"/>
      <c r="J434" s="445"/>
      <c r="K434" s="887"/>
      <c r="L434" s="884"/>
      <c r="M434" s="884"/>
      <c r="N434" s="888"/>
      <c r="O434" s="889"/>
      <c r="P434" s="890"/>
      <c r="Q434" s="890"/>
      <c r="R434" s="890"/>
      <c r="S434" s="890"/>
      <c r="T434" s="890"/>
    </row>
    <row r="435" spans="2:20" s="886" customFormat="1" x14ac:dyDescent="0.25">
      <c r="B435" s="882"/>
      <c r="C435" s="445"/>
      <c r="D435" s="883"/>
      <c r="E435" s="884"/>
      <c r="F435" s="885"/>
      <c r="H435" s="445"/>
      <c r="I435" s="445"/>
      <c r="J435" s="445"/>
      <c r="K435" s="887"/>
      <c r="L435" s="884"/>
      <c r="M435" s="884"/>
      <c r="N435" s="888"/>
      <c r="O435" s="889"/>
      <c r="P435" s="890"/>
      <c r="Q435" s="890"/>
      <c r="R435" s="890"/>
      <c r="S435" s="890"/>
      <c r="T435" s="890"/>
    </row>
    <row r="436" spans="2:20" s="886" customFormat="1" x14ac:dyDescent="0.25">
      <c r="B436" s="882"/>
      <c r="C436" s="445"/>
      <c r="D436" s="883"/>
      <c r="E436" s="884"/>
      <c r="F436" s="885"/>
      <c r="H436" s="445"/>
      <c r="I436" s="445"/>
      <c r="J436" s="445"/>
      <c r="K436" s="887"/>
      <c r="L436" s="884"/>
      <c r="M436" s="884"/>
      <c r="N436" s="888"/>
      <c r="O436" s="889"/>
      <c r="P436" s="890"/>
      <c r="Q436" s="890"/>
      <c r="R436" s="890"/>
      <c r="S436" s="890"/>
      <c r="T436" s="890"/>
    </row>
    <row r="437" spans="2:20" s="886" customFormat="1" x14ac:dyDescent="0.25">
      <c r="B437" s="882"/>
      <c r="C437" s="445"/>
      <c r="D437" s="883"/>
      <c r="E437" s="884"/>
      <c r="F437" s="885"/>
      <c r="H437" s="445"/>
      <c r="I437" s="445"/>
      <c r="J437" s="445"/>
      <c r="K437" s="887"/>
      <c r="L437" s="884"/>
      <c r="M437" s="884"/>
      <c r="N437" s="888"/>
      <c r="O437" s="889"/>
      <c r="P437" s="890"/>
      <c r="Q437" s="890"/>
      <c r="R437" s="890"/>
      <c r="S437" s="890"/>
      <c r="T437" s="890"/>
    </row>
    <row r="438" spans="2:20" s="886" customFormat="1" x14ac:dyDescent="0.25">
      <c r="B438" s="882"/>
      <c r="C438" s="445"/>
      <c r="D438" s="883"/>
      <c r="E438" s="884"/>
      <c r="F438" s="885"/>
      <c r="H438" s="445"/>
      <c r="I438" s="445"/>
      <c r="J438" s="445"/>
      <c r="K438" s="887"/>
      <c r="L438" s="884"/>
      <c r="M438" s="884"/>
      <c r="N438" s="888"/>
      <c r="O438" s="889"/>
      <c r="P438" s="890"/>
      <c r="Q438" s="890"/>
      <c r="R438" s="890"/>
      <c r="S438" s="890"/>
      <c r="T438" s="890"/>
    </row>
    <row r="439" spans="2:20" s="886" customFormat="1" x14ac:dyDescent="0.25">
      <c r="B439" s="882"/>
      <c r="C439" s="445"/>
      <c r="D439" s="883"/>
      <c r="E439" s="884"/>
      <c r="F439" s="885"/>
      <c r="H439" s="445"/>
      <c r="I439" s="445"/>
      <c r="J439" s="445"/>
      <c r="K439" s="887"/>
      <c r="L439" s="884"/>
      <c r="M439" s="884"/>
      <c r="N439" s="888"/>
      <c r="O439" s="889"/>
      <c r="P439" s="890"/>
      <c r="Q439" s="890"/>
      <c r="R439" s="890"/>
      <c r="S439" s="890"/>
      <c r="T439" s="890"/>
    </row>
    <row r="440" spans="2:20" s="886" customFormat="1" x14ac:dyDescent="0.25">
      <c r="B440" s="882"/>
      <c r="C440" s="445"/>
      <c r="D440" s="883"/>
      <c r="E440" s="884"/>
      <c r="F440" s="885"/>
      <c r="H440" s="445"/>
      <c r="I440" s="445"/>
      <c r="J440" s="445"/>
      <c r="K440" s="887"/>
      <c r="L440" s="884"/>
      <c r="M440" s="884"/>
      <c r="N440" s="888"/>
      <c r="O440" s="889"/>
      <c r="P440" s="890"/>
      <c r="Q440" s="890"/>
      <c r="R440" s="890"/>
      <c r="S440" s="890"/>
      <c r="T440" s="890"/>
    </row>
    <row r="441" spans="2:20" s="886" customFormat="1" x14ac:dyDescent="0.25">
      <c r="B441" s="882"/>
      <c r="C441" s="445"/>
      <c r="D441" s="883"/>
      <c r="E441" s="884"/>
      <c r="F441" s="885"/>
      <c r="H441" s="445"/>
      <c r="I441" s="445"/>
      <c r="J441" s="445"/>
      <c r="K441" s="887"/>
      <c r="L441" s="884"/>
      <c r="M441" s="884"/>
      <c r="N441" s="888"/>
      <c r="O441" s="889"/>
      <c r="P441" s="890"/>
      <c r="Q441" s="890"/>
      <c r="R441" s="890"/>
      <c r="S441" s="890"/>
      <c r="T441" s="890"/>
    </row>
    <row r="442" spans="2:20" s="886" customFormat="1" x14ac:dyDescent="0.25">
      <c r="B442" s="882"/>
      <c r="C442" s="445"/>
      <c r="D442" s="883"/>
      <c r="E442" s="884"/>
      <c r="F442" s="885"/>
      <c r="H442" s="445"/>
      <c r="I442" s="445"/>
      <c r="J442" s="445"/>
      <c r="K442" s="887"/>
      <c r="L442" s="884"/>
      <c r="M442" s="884"/>
      <c r="N442" s="888"/>
      <c r="O442" s="889"/>
      <c r="P442" s="890"/>
      <c r="Q442" s="890"/>
      <c r="R442" s="890"/>
      <c r="S442" s="890"/>
      <c r="T442" s="890"/>
    </row>
    <row r="443" spans="2:20" s="886" customFormat="1" x14ac:dyDescent="0.25">
      <c r="B443" s="882"/>
      <c r="C443" s="445"/>
      <c r="D443" s="883"/>
      <c r="E443" s="884"/>
      <c r="F443" s="885"/>
      <c r="H443" s="445"/>
      <c r="I443" s="445"/>
      <c r="J443" s="445"/>
      <c r="K443" s="887"/>
      <c r="L443" s="884"/>
      <c r="M443" s="884"/>
      <c r="N443" s="888"/>
      <c r="O443" s="889"/>
      <c r="P443" s="890"/>
      <c r="Q443" s="890"/>
      <c r="R443" s="890"/>
      <c r="S443" s="890"/>
      <c r="T443" s="890"/>
    </row>
    <row r="444" spans="2:20" s="886" customFormat="1" x14ac:dyDescent="0.25">
      <c r="B444" s="882"/>
      <c r="C444" s="445"/>
      <c r="D444" s="883"/>
      <c r="E444" s="884"/>
      <c r="F444" s="885"/>
      <c r="H444" s="445"/>
      <c r="I444" s="445"/>
      <c r="J444" s="445"/>
      <c r="K444" s="887"/>
      <c r="L444" s="884"/>
      <c r="M444" s="884"/>
      <c r="N444" s="888"/>
      <c r="O444" s="889"/>
      <c r="P444" s="890"/>
      <c r="Q444" s="890"/>
      <c r="R444" s="890"/>
      <c r="S444" s="890"/>
      <c r="T444" s="890"/>
    </row>
    <row r="445" spans="2:20" s="886" customFormat="1" x14ac:dyDescent="0.25">
      <c r="B445" s="882"/>
      <c r="C445" s="445"/>
      <c r="D445" s="883"/>
      <c r="E445" s="884"/>
      <c r="F445" s="885"/>
      <c r="H445" s="445"/>
      <c r="I445" s="445"/>
      <c r="J445" s="445"/>
      <c r="K445" s="887"/>
      <c r="L445" s="884"/>
      <c r="M445" s="884"/>
      <c r="N445" s="888"/>
      <c r="O445" s="889"/>
      <c r="P445" s="890"/>
      <c r="Q445" s="890"/>
      <c r="R445" s="890"/>
      <c r="S445" s="890"/>
      <c r="T445" s="890"/>
    </row>
    <row r="446" spans="2:20" s="886" customFormat="1" x14ac:dyDescent="0.25">
      <c r="B446" s="882"/>
      <c r="C446" s="445"/>
      <c r="D446" s="883"/>
      <c r="E446" s="884"/>
      <c r="F446" s="885"/>
      <c r="H446" s="445"/>
      <c r="I446" s="445"/>
      <c r="J446" s="445"/>
      <c r="K446" s="887"/>
      <c r="L446" s="884"/>
      <c r="M446" s="884"/>
      <c r="N446" s="888"/>
      <c r="O446" s="889"/>
      <c r="P446" s="890"/>
      <c r="Q446" s="890"/>
      <c r="R446" s="890"/>
      <c r="S446" s="890"/>
      <c r="T446" s="890"/>
    </row>
    <row r="447" spans="2:20" s="886" customFormat="1" x14ac:dyDescent="0.25">
      <c r="B447" s="882"/>
      <c r="C447" s="445"/>
      <c r="D447" s="883"/>
      <c r="E447" s="884"/>
      <c r="F447" s="885"/>
      <c r="H447" s="445"/>
      <c r="I447" s="445"/>
      <c r="J447" s="445"/>
      <c r="K447" s="887"/>
      <c r="L447" s="884"/>
      <c r="M447" s="884"/>
      <c r="N447" s="888"/>
      <c r="O447" s="889"/>
      <c r="P447" s="890"/>
      <c r="Q447" s="890"/>
      <c r="R447" s="890"/>
      <c r="S447" s="890"/>
      <c r="T447" s="890"/>
    </row>
    <row r="448" spans="2:20" s="886" customFormat="1" x14ac:dyDescent="0.25">
      <c r="B448" s="882"/>
      <c r="C448" s="445"/>
      <c r="D448" s="883"/>
      <c r="E448" s="884"/>
      <c r="F448" s="885"/>
      <c r="H448" s="445"/>
      <c r="I448" s="445"/>
      <c r="J448" s="445"/>
      <c r="K448" s="887"/>
      <c r="L448" s="884"/>
      <c r="M448" s="884"/>
      <c r="N448" s="888"/>
      <c r="O448" s="889"/>
      <c r="P448" s="890"/>
      <c r="Q448" s="890"/>
      <c r="R448" s="890"/>
      <c r="S448" s="890"/>
      <c r="T448" s="890"/>
    </row>
    <row r="449" spans="2:20" s="886" customFormat="1" x14ac:dyDescent="0.25">
      <c r="B449" s="882"/>
      <c r="C449" s="445"/>
      <c r="D449" s="883"/>
      <c r="E449" s="884"/>
      <c r="F449" s="885"/>
      <c r="H449" s="445"/>
      <c r="I449" s="445"/>
      <c r="J449" s="445"/>
      <c r="K449" s="887"/>
      <c r="L449" s="884"/>
      <c r="M449" s="884"/>
      <c r="N449" s="888"/>
      <c r="O449" s="889"/>
      <c r="P449" s="890"/>
      <c r="Q449" s="890"/>
      <c r="R449" s="890"/>
      <c r="S449" s="890"/>
      <c r="T449" s="890"/>
    </row>
    <row r="450" spans="2:20" s="886" customFormat="1" x14ac:dyDescent="0.25">
      <c r="B450" s="882"/>
      <c r="C450" s="445"/>
      <c r="D450" s="883"/>
      <c r="E450" s="884"/>
      <c r="F450" s="885"/>
      <c r="H450" s="445"/>
      <c r="I450" s="445"/>
      <c r="J450" s="445"/>
      <c r="K450" s="887"/>
      <c r="L450" s="884"/>
      <c r="M450" s="884"/>
      <c r="N450" s="888"/>
      <c r="O450" s="889"/>
      <c r="P450" s="890"/>
      <c r="Q450" s="890"/>
      <c r="R450" s="890"/>
      <c r="S450" s="890"/>
      <c r="T450" s="890"/>
    </row>
    <row r="451" spans="2:20" s="886" customFormat="1" x14ac:dyDescent="0.25">
      <c r="B451" s="882"/>
      <c r="C451" s="445"/>
      <c r="D451" s="883"/>
      <c r="E451" s="884"/>
      <c r="F451" s="885"/>
      <c r="H451" s="445"/>
      <c r="I451" s="445"/>
      <c r="J451" s="445"/>
      <c r="K451" s="887"/>
      <c r="L451" s="884"/>
      <c r="M451" s="884"/>
      <c r="N451" s="888"/>
      <c r="O451" s="889"/>
      <c r="P451" s="890"/>
      <c r="Q451" s="890"/>
      <c r="R451" s="890"/>
      <c r="S451" s="890"/>
      <c r="T451" s="890"/>
    </row>
    <row r="452" spans="2:20" s="886" customFormat="1" x14ac:dyDescent="0.25">
      <c r="B452" s="882"/>
      <c r="C452" s="445"/>
      <c r="D452" s="883"/>
      <c r="E452" s="884"/>
      <c r="F452" s="885"/>
      <c r="H452" s="445"/>
      <c r="I452" s="445"/>
      <c r="J452" s="445"/>
      <c r="K452" s="887"/>
      <c r="L452" s="884"/>
      <c r="M452" s="884"/>
      <c r="N452" s="888"/>
      <c r="O452" s="889"/>
      <c r="P452" s="890"/>
      <c r="Q452" s="890"/>
      <c r="R452" s="890"/>
      <c r="S452" s="890"/>
      <c r="T452" s="890"/>
    </row>
    <row r="453" spans="2:20" s="886" customFormat="1" x14ac:dyDescent="0.25">
      <c r="B453" s="882"/>
      <c r="C453" s="445"/>
      <c r="D453" s="883"/>
      <c r="E453" s="884"/>
      <c r="F453" s="885"/>
      <c r="H453" s="445"/>
      <c r="I453" s="445"/>
      <c r="J453" s="445"/>
      <c r="K453" s="887"/>
      <c r="L453" s="884"/>
      <c r="M453" s="884"/>
      <c r="N453" s="888"/>
      <c r="O453" s="889"/>
      <c r="P453" s="890"/>
      <c r="Q453" s="890"/>
      <c r="R453" s="890"/>
      <c r="S453" s="890"/>
      <c r="T453" s="890"/>
    </row>
    <row r="454" spans="2:20" s="886" customFormat="1" x14ac:dyDescent="0.25">
      <c r="B454" s="882"/>
      <c r="C454" s="445"/>
      <c r="D454" s="883"/>
      <c r="E454" s="884"/>
      <c r="F454" s="885"/>
      <c r="H454" s="445"/>
      <c r="I454" s="445"/>
      <c r="J454" s="445"/>
      <c r="K454" s="887"/>
      <c r="L454" s="884"/>
      <c r="M454" s="884"/>
      <c r="N454" s="888"/>
      <c r="O454" s="889"/>
      <c r="P454" s="890"/>
      <c r="Q454" s="890"/>
      <c r="R454" s="890"/>
      <c r="S454" s="890"/>
      <c r="T454" s="890"/>
    </row>
    <row r="455" spans="2:20" s="886" customFormat="1" x14ac:dyDescent="0.25">
      <c r="B455" s="882"/>
      <c r="C455" s="445"/>
      <c r="D455" s="883"/>
      <c r="E455" s="884"/>
      <c r="F455" s="885"/>
      <c r="H455" s="445"/>
      <c r="I455" s="445"/>
      <c r="J455" s="445"/>
      <c r="K455" s="887"/>
      <c r="L455" s="884"/>
      <c r="M455" s="884"/>
      <c r="N455" s="888"/>
      <c r="O455" s="889"/>
      <c r="P455" s="890"/>
      <c r="Q455" s="890"/>
      <c r="R455" s="890"/>
      <c r="S455" s="890"/>
      <c r="T455" s="890"/>
    </row>
    <row r="456" spans="2:20" s="886" customFormat="1" x14ac:dyDescent="0.25">
      <c r="B456" s="882"/>
      <c r="C456" s="445"/>
      <c r="D456" s="883"/>
      <c r="E456" s="884"/>
      <c r="F456" s="885"/>
      <c r="H456" s="445"/>
      <c r="I456" s="445"/>
      <c r="J456" s="445"/>
      <c r="K456" s="887"/>
      <c r="L456" s="884"/>
      <c r="M456" s="884"/>
      <c r="N456" s="888"/>
      <c r="O456" s="889"/>
      <c r="P456" s="890"/>
      <c r="Q456" s="890"/>
      <c r="R456" s="890"/>
      <c r="S456" s="890"/>
      <c r="T456" s="890"/>
    </row>
    <row r="457" spans="2:20" s="886" customFormat="1" x14ac:dyDescent="0.25">
      <c r="B457" s="882"/>
      <c r="C457" s="445"/>
      <c r="D457" s="883"/>
      <c r="E457" s="884"/>
      <c r="F457" s="885"/>
      <c r="H457" s="445"/>
      <c r="I457" s="445"/>
      <c r="J457" s="445"/>
      <c r="K457" s="887"/>
      <c r="L457" s="884"/>
      <c r="M457" s="884"/>
      <c r="N457" s="888"/>
      <c r="O457" s="889"/>
      <c r="P457" s="890"/>
      <c r="Q457" s="890"/>
      <c r="R457" s="890"/>
      <c r="S457" s="890"/>
      <c r="T457" s="890"/>
    </row>
    <row r="458" spans="2:20" s="886" customFormat="1" x14ac:dyDescent="0.25">
      <c r="B458" s="882"/>
      <c r="C458" s="445"/>
      <c r="D458" s="883"/>
      <c r="E458" s="884"/>
      <c r="F458" s="885"/>
      <c r="H458" s="445"/>
      <c r="I458" s="445"/>
      <c r="J458" s="445"/>
      <c r="K458" s="887"/>
      <c r="L458" s="884"/>
      <c r="M458" s="884"/>
      <c r="N458" s="888"/>
      <c r="O458" s="889"/>
      <c r="P458" s="890"/>
      <c r="Q458" s="890"/>
      <c r="R458" s="890"/>
      <c r="S458" s="890"/>
      <c r="T458" s="890"/>
    </row>
    <row r="459" spans="2:20" s="886" customFormat="1" x14ac:dyDescent="0.25">
      <c r="B459" s="882"/>
      <c r="C459" s="445"/>
      <c r="D459" s="883"/>
      <c r="E459" s="884"/>
      <c r="F459" s="885"/>
      <c r="H459" s="445"/>
      <c r="I459" s="445"/>
      <c r="J459" s="445"/>
      <c r="K459" s="887"/>
      <c r="L459" s="884"/>
      <c r="M459" s="884"/>
      <c r="N459" s="888"/>
      <c r="O459" s="889"/>
      <c r="P459" s="890"/>
      <c r="Q459" s="890"/>
      <c r="R459" s="890"/>
      <c r="S459" s="890"/>
      <c r="T459" s="890"/>
    </row>
    <row r="460" spans="2:20" s="886" customFormat="1" x14ac:dyDescent="0.25">
      <c r="B460" s="882"/>
      <c r="C460" s="445"/>
      <c r="D460" s="883"/>
      <c r="E460" s="884"/>
      <c r="F460" s="885"/>
      <c r="H460" s="445"/>
      <c r="I460" s="445"/>
      <c r="J460" s="445"/>
      <c r="K460" s="887"/>
      <c r="L460" s="884"/>
      <c r="M460" s="884"/>
      <c r="N460" s="888"/>
      <c r="O460" s="889"/>
      <c r="P460" s="890"/>
      <c r="Q460" s="890"/>
      <c r="R460" s="890"/>
      <c r="S460" s="890"/>
      <c r="T460" s="890"/>
    </row>
    <row r="461" spans="2:20" s="886" customFormat="1" x14ac:dyDescent="0.25">
      <c r="B461" s="882"/>
      <c r="C461" s="445"/>
      <c r="D461" s="883"/>
      <c r="E461" s="884"/>
      <c r="F461" s="885"/>
      <c r="H461" s="445"/>
      <c r="I461" s="445"/>
      <c r="J461" s="445"/>
      <c r="K461" s="887"/>
      <c r="L461" s="884"/>
      <c r="M461" s="884"/>
      <c r="N461" s="888"/>
      <c r="O461" s="889"/>
      <c r="P461" s="890"/>
      <c r="Q461" s="890"/>
      <c r="R461" s="890"/>
      <c r="S461" s="890"/>
      <c r="T461" s="890"/>
    </row>
    <row r="462" spans="2:20" s="886" customFormat="1" x14ac:dyDescent="0.25">
      <c r="B462" s="882"/>
      <c r="C462" s="445"/>
      <c r="D462" s="883"/>
      <c r="E462" s="884"/>
      <c r="F462" s="885"/>
      <c r="H462" s="445"/>
      <c r="I462" s="445"/>
      <c r="J462" s="445"/>
      <c r="K462" s="887"/>
      <c r="L462" s="884"/>
      <c r="M462" s="884"/>
      <c r="N462" s="888"/>
      <c r="O462" s="889"/>
      <c r="P462" s="890"/>
      <c r="Q462" s="890"/>
      <c r="R462" s="890"/>
      <c r="S462" s="890"/>
      <c r="T462" s="890"/>
    </row>
    <row r="463" spans="2:20" s="886" customFormat="1" x14ac:dyDescent="0.25">
      <c r="B463" s="882"/>
      <c r="C463" s="445"/>
      <c r="D463" s="883"/>
      <c r="E463" s="884"/>
      <c r="F463" s="885"/>
      <c r="H463" s="445"/>
      <c r="I463" s="445"/>
      <c r="J463" s="445"/>
      <c r="K463" s="887"/>
      <c r="L463" s="884"/>
      <c r="M463" s="884"/>
      <c r="N463" s="888"/>
      <c r="O463" s="889"/>
      <c r="P463" s="890"/>
      <c r="Q463" s="890"/>
      <c r="R463" s="890"/>
      <c r="S463" s="890"/>
      <c r="T463" s="890"/>
    </row>
    <row r="464" spans="2:20" s="886" customFormat="1" x14ac:dyDescent="0.25">
      <c r="B464" s="882"/>
      <c r="C464" s="445"/>
      <c r="D464" s="883"/>
      <c r="E464" s="884"/>
      <c r="F464" s="885"/>
      <c r="H464" s="445"/>
      <c r="I464" s="445"/>
      <c r="J464" s="445"/>
      <c r="K464" s="887"/>
      <c r="L464" s="884"/>
      <c r="M464" s="884"/>
      <c r="N464" s="888"/>
      <c r="O464" s="889"/>
      <c r="P464" s="890"/>
      <c r="Q464" s="890"/>
      <c r="R464" s="890"/>
      <c r="S464" s="890"/>
      <c r="T464" s="890"/>
    </row>
    <row r="465" spans="2:20" s="886" customFormat="1" x14ac:dyDescent="0.25">
      <c r="B465" s="882"/>
      <c r="C465" s="445"/>
      <c r="D465" s="883"/>
      <c r="E465" s="884"/>
      <c r="F465" s="885"/>
      <c r="H465" s="445"/>
      <c r="I465" s="445"/>
      <c r="J465" s="445"/>
      <c r="K465" s="887"/>
      <c r="L465" s="884"/>
      <c r="M465" s="884"/>
      <c r="N465" s="888"/>
      <c r="O465" s="889"/>
      <c r="P465" s="890"/>
      <c r="Q465" s="890"/>
      <c r="R465" s="890"/>
      <c r="S465" s="890"/>
      <c r="T465" s="890"/>
    </row>
    <row r="466" spans="2:20" s="886" customFormat="1" x14ac:dyDescent="0.25">
      <c r="B466" s="882"/>
      <c r="C466" s="445"/>
      <c r="D466" s="883"/>
      <c r="E466" s="884"/>
      <c r="F466" s="885"/>
      <c r="H466" s="445"/>
      <c r="I466" s="445"/>
      <c r="J466" s="445"/>
      <c r="K466" s="887"/>
      <c r="L466" s="884"/>
      <c r="M466" s="884"/>
      <c r="N466" s="888"/>
      <c r="O466" s="889"/>
      <c r="P466" s="890"/>
      <c r="Q466" s="890"/>
      <c r="R466" s="890"/>
      <c r="S466" s="890"/>
      <c r="T466" s="890"/>
    </row>
    <row r="467" spans="2:20" s="886" customFormat="1" x14ac:dyDescent="0.25">
      <c r="B467" s="882"/>
      <c r="C467" s="445"/>
      <c r="D467" s="883"/>
      <c r="E467" s="884"/>
      <c r="F467" s="885"/>
      <c r="H467" s="445"/>
      <c r="I467" s="445"/>
      <c r="J467" s="445"/>
      <c r="K467" s="887"/>
      <c r="L467" s="884"/>
      <c r="M467" s="884"/>
      <c r="N467" s="888"/>
      <c r="O467" s="889"/>
      <c r="P467" s="890"/>
      <c r="Q467" s="890"/>
      <c r="R467" s="890"/>
      <c r="S467" s="890"/>
      <c r="T467" s="890"/>
    </row>
    <row r="468" spans="2:20" s="886" customFormat="1" x14ac:dyDescent="0.25">
      <c r="B468" s="882"/>
      <c r="C468" s="445"/>
      <c r="D468" s="883"/>
      <c r="E468" s="884"/>
      <c r="F468" s="885"/>
      <c r="H468" s="445"/>
      <c r="I468" s="445"/>
      <c r="J468" s="445"/>
      <c r="K468" s="887"/>
      <c r="L468" s="884"/>
      <c r="M468" s="884"/>
      <c r="N468" s="888"/>
      <c r="O468" s="889"/>
      <c r="P468" s="890"/>
      <c r="Q468" s="890"/>
      <c r="R468" s="890"/>
      <c r="S468" s="890"/>
      <c r="T468" s="890"/>
    </row>
    <row r="469" spans="2:20" s="886" customFormat="1" x14ac:dyDescent="0.25">
      <c r="B469" s="882"/>
      <c r="C469" s="445"/>
      <c r="D469" s="883"/>
      <c r="E469" s="884"/>
      <c r="F469" s="885"/>
      <c r="H469" s="445"/>
      <c r="I469" s="445"/>
      <c r="J469" s="445"/>
      <c r="K469" s="887"/>
      <c r="L469" s="884"/>
      <c r="M469" s="884"/>
      <c r="N469" s="888"/>
      <c r="O469" s="889"/>
      <c r="P469" s="890"/>
      <c r="Q469" s="890"/>
      <c r="R469" s="890"/>
      <c r="S469" s="890"/>
      <c r="T469" s="890"/>
    </row>
    <row r="470" spans="2:20" s="886" customFormat="1" x14ac:dyDescent="0.25">
      <c r="B470" s="882"/>
      <c r="C470" s="445"/>
      <c r="D470" s="883"/>
      <c r="E470" s="884"/>
      <c r="F470" s="885"/>
      <c r="H470" s="445"/>
      <c r="I470" s="445"/>
      <c r="J470" s="445"/>
      <c r="K470" s="887"/>
      <c r="L470" s="884"/>
      <c r="M470" s="884"/>
      <c r="N470" s="888"/>
      <c r="O470" s="889"/>
      <c r="P470" s="890"/>
      <c r="Q470" s="890"/>
      <c r="R470" s="890"/>
      <c r="S470" s="890"/>
      <c r="T470" s="890"/>
    </row>
    <row r="471" spans="2:20" s="886" customFormat="1" x14ac:dyDescent="0.25">
      <c r="B471" s="882"/>
      <c r="C471" s="445"/>
      <c r="D471" s="883"/>
      <c r="E471" s="884"/>
      <c r="F471" s="885"/>
      <c r="H471" s="445"/>
      <c r="I471" s="445"/>
      <c r="J471" s="445"/>
      <c r="K471" s="887"/>
      <c r="L471" s="884"/>
      <c r="M471" s="884"/>
      <c r="N471" s="888"/>
      <c r="O471" s="889"/>
      <c r="P471" s="890"/>
      <c r="Q471" s="890"/>
      <c r="R471" s="890"/>
      <c r="S471" s="890"/>
      <c r="T471" s="890"/>
    </row>
    <row r="472" spans="2:20" s="886" customFormat="1" x14ac:dyDescent="0.25">
      <c r="B472" s="882"/>
      <c r="C472" s="445"/>
      <c r="D472" s="883"/>
      <c r="E472" s="884"/>
      <c r="F472" s="885"/>
      <c r="H472" s="445"/>
      <c r="I472" s="445"/>
      <c r="J472" s="445"/>
      <c r="K472" s="887"/>
      <c r="L472" s="884"/>
      <c r="M472" s="884"/>
      <c r="N472" s="888"/>
      <c r="O472" s="889"/>
      <c r="P472" s="890"/>
      <c r="Q472" s="890"/>
      <c r="R472" s="890"/>
      <c r="S472" s="890"/>
      <c r="T472" s="890"/>
    </row>
    <row r="473" spans="2:20" s="886" customFormat="1" x14ac:dyDescent="0.25">
      <c r="B473" s="882"/>
      <c r="C473" s="445"/>
      <c r="D473" s="883"/>
      <c r="E473" s="884"/>
      <c r="F473" s="885"/>
      <c r="H473" s="445"/>
      <c r="I473" s="445"/>
      <c r="J473" s="445"/>
      <c r="K473" s="887"/>
      <c r="L473" s="884"/>
      <c r="M473" s="884"/>
      <c r="N473" s="888"/>
      <c r="O473" s="889"/>
      <c r="P473" s="890"/>
      <c r="Q473" s="890"/>
      <c r="R473" s="890"/>
      <c r="S473" s="890"/>
      <c r="T473" s="890"/>
    </row>
    <row r="474" spans="2:20" s="886" customFormat="1" x14ac:dyDescent="0.25">
      <c r="B474" s="882"/>
      <c r="C474" s="445"/>
      <c r="D474" s="883"/>
      <c r="E474" s="884"/>
      <c r="F474" s="885"/>
      <c r="H474" s="445"/>
      <c r="I474" s="445"/>
      <c r="J474" s="445"/>
      <c r="K474" s="887"/>
      <c r="L474" s="884"/>
      <c r="M474" s="884"/>
      <c r="N474" s="888"/>
      <c r="O474" s="889"/>
      <c r="P474" s="890"/>
      <c r="Q474" s="890"/>
      <c r="R474" s="890"/>
      <c r="S474" s="890"/>
      <c r="T474" s="890"/>
    </row>
    <row r="475" spans="2:20" s="886" customFormat="1" x14ac:dyDescent="0.25">
      <c r="B475" s="882"/>
      <c r="C475" s="445"/>
      <c r="D475" s="883"/>
      <c r="E475" s="884"/>
      <c r="F475" s="885"/>
      <c r="H475" s="445"/>
      <c r="I475" s="445"/>
      <c r="J475" s="445"/>
      <c r="K475" s="887"/>
      <c r="L475" s="884"/>
      <c r="M475" s="884"/>
      <c r="N475" s="888"/>
      <c r="O475" s="889"/>
      <c r="P475" s="890"/>
      <c r="Q475" s="890"/>
      <c r="R475" s="890"/>
      <c r="S475" s="890"/>
      <c r="T475" s="890"/>
    </row>
    <row r="476" spans="2:20" s="886" customFormat="1" x14ac:dyDescent="0.25">
      <c r="B476" s="882"/>
      <c r="C476" s="445"/>
      <c r="D476" s="883"/>
      <c r="E476" s="884"/>
      <c r="F476" s="885"/>
      <c r="H476" s="445"/>
      <c r="I476" s="445"/>
      <c r="J476" s="445"/>
      <c r="K476" s="887"/>
      <c r="L476" s="884"/>
      <c r="M476" s="884"/>
      <c r="N476" s="888"/>
      <c r="O476" s="889"/>
      <c r="P476" s="890"/>
      <c r="Q476" s="890"/>
      <c r="R476" s="890"/>
      <c r="S476" s="890"/>
      <c r="T476" s="890"/>
    </row>
    <row r="477" spans="2:20" s="886" customFormat="1" x14ac:dyDescent="0.25">
      <c r="B477" s="882"/>
      <c r="C477" s="445"/>
      <c r="D477" s="883"/>
      <c r="E477" s="884"/>
      <c r="F477" s="885"/>
      <c r="H477" s="445"/>
      <c r="I477" s="445"/>
      <c r="J477" s="445"/>
      <c r="K477" s="887"/>
      <c r="L477" s="884"/>
      <c r="M477" s="884"/>
      <c r="N477" s="888"/>
      <c r="O477" s="889"/>
      <c r="P477" s="890"/>
      <c r="Q477" s="890"/>
      <c r="R477" s="890"/>
      <c r="S477" s="890"/>
      <c r="T477" s="890"/>
    </row>
    <row r="478" spans="2:20" s="886" customFormat="1" x14ac:dyDescent="0.25">
      <c r="B478" s="882"/>
      <c r="C478" s="445"/>
      <c r="D478" s="883"/>
      <c r="E478" s="884"/>
      <c r="F478" s="885"/>
      <c r="H478" s="445"/>
      <c r="I478" s="445"/>
      <c r="J478" s="445"/>
      <c r="K478" s="887"/>
      <c r="L478" s="884"/>
      <c r="M478" s="884"/>
      <c r="N478" s="888"/>
      <c r="O478" s="889"/>
      <c r="P478" s="890"/>
      <c r="Q478" s="890"/>
      <c r="R478" s="890"/>
      <c r="S478" s="890"/>
      <c r="T478" s="890"/>
    </row>
    <row r="479" spans="2:20" s="886" customFormat="1" x14ac:dyDescent="0.25">
      <c r="B479" s="882"/>
      <c r="C479" s="445"/>
      <c r="D479" s="883"/>
      <c r="E479" s="884"/>
      <c r="F479" s="885"/>
      <c r="H479" s="445"/>
      <c r="I479" s="445"/>
      <c r="J479" s="445"/>
      <c r="K479" s="887"/>
      <c r="L479" s="884"/>
      <c r="M479" s="884"/>
      <c r="N479" s="888"/>
      <c r="O479" s="889"/>
      <c r="P479" s="890"/>
      <c r="Q479" s="890"/>
      <c r="R479" s="890"/>
      <c r="S479" s="890"/>
      <c r="T479" s="890"/>
    </row>
    <row r="480" spans="2:20" s="886" customFormat="1" x14ac:dyDescent="0.25">
      <c r="B480" s="882"/>
      <c r="C480" s="445"/>
      <c r="D480" s="883"/>
      <c r="E480" s="884"/>
      <c r="F480" s="885"/>
      <c r="H480" s="445"/>
      <c r="I480" s="445"/>
      <c r="J480" s="445"/>
      <c r="K480" s="887"/>
      <c r="L480" s="884"/>
      <c r="M480" s="884"/>
      <c r="N480" s="888"/>
      <c r="O480" s="889"/>
      <c r="P480" s="890"/>
      <c r="Q480" s="890"/>
      <c r="R480" s="890"/>
      <c r="S480" s="890"/>
      <c r="T480" s="890"/>
    </row>
    <row r="481" spans="2:20" s="886" customFormat="1" x14ac:dyDescent="0.25">
      <c r="B481" s="882"/>
      <c r="C481" s="445"/>
      <c r="D481" s="883"/>
      <c r="E481" s="884"/>
      <c r="F481" s="885"/>
      <c r="H481" s="445"/>
      <c r="I481" s="445"/>
      <c r="J481" s="445"/>
      <c r="K481" s="887"/>
      <c r="L481" s="884"/>
      <c r="M481" s="884"/>
      <c r="N481" s="888"/>
      <c r="O481" s="889"/>
      <c r="P481" s="890"/>
      <c r="Q481" s="890"/>
      <c r="R481" s="890"/>
      <c r="S481" s="890"/>
      <c r="T481" s="890"/>
    </row>
    <row r="482" spans="2:20" s="886" customFormat="1" x14ac:dyDescent="0.25">
      <c r="B482" s="882"/>
      <c r="C482" s="445"/>
      <c r="D482" s="883"/>
      <c r="E482" s="884"/>
      <c r="F482" s="885"/>
      <c r="H482" s="445"/>
      <c r="I482" s="445"/>
      <c r="J482" s="445"/>
      <c r="K482" s="887"/>
      <c r="L482" s="884"/>
      <c r="M482" s="884"/>
      <c r="N482" s="888"/>
      <c r="O482" s="889"/>
      <c r="P482" s="890"/>
      <c r="Q482" s="890"/>
      <c r="R482" s="890"/>
      <c r="S482" s="890"/>
      <c r="T482" s="890"/>
    </row>
    <row r="483" spans="2:20" s="886" customFormat="1" x14ac:dyDescent="0.25">
      <c r="B483" s="882"/>
      <c r="C483" s="445"/>
      <c r="D483" s="883"/>
      <c r="E483" s="884"/>
      <c r="F483" s="885"/>
      <c r="H483" s="445"/>
      <c r="I483" s="445"/>
      <c r="J483" s="445"/>
      <c r="K483" s="887"/>
      <c r="L483" s="884"/>
      <c r="M483" s="884"/>
      <c r="N483" s="888"/>
      <c r="O483" s="889"/>
      <c r="P483" s="890"/>
      <c r="Q483" s="890"/>
      <c r="R483" s="890"/>
      <c r="S483" s="890"/>
      <c r="T483" s="890"/>
    </row>
    <row r="484" spans="2:20" s="886" customFormat="1" x14ac:dyDescent="0.25">
      <c r="B484" s="882"/>
      <c r="C484" s="445"/>
      <c r="D484" s="883"/>
      <c r="E484" s="884"/>
      <c r="F484" s="885"/>
      <c r="H484" s="445"/>
      <c r="I484" s="445"/>
      <c r="J484" s="445"/>
      <c r="K484" s="887"/>
      <c r="L484" s="884"/>
      <c r="M484" s="884"/>
      <c r="N484" s="888"/>
      <c r="O484" s="889"/>
      <c r="P484" s="890"/>
      <c r="Q484" s="890"/>
      <c r="R484" s="890"/>
      <c r="S484" s="890"/>
      <c r="T484" s="890"/>
    </row>
    <row r="485" spans="2:20" s="886" customFormat="1" x14ac:dyDescent="0.25">
      <c r="B485" s="882"/>
      <c r="C485" s="445"/>
      <c r="D485" s="883"/>
      <c r="E485" s="884"/>
      <c r="F485" s="885"/>
      <c r="H485" s="445"/>
      <c r="I485" s="445"/>
      <c r="J485" s="445"/>
      <c r="K485" s="887"/>
      <c r="L485" s="884"/>
      <c r="M485" s="884"/>
      <c r="N485" s="888"/>
      <c r="O485" s="889"/>
      <c r="P485" s="890"/>
      <c r="Q485" s="890"/>
      <c r="R485" s="890"/>
      <c r="S485" s="890"/>
      <c r="T485" s="890"/>
    </row>
    <row r="486" spans="2:20" s="886" customFormat="1" x14ac:dyDescent="0.25">
      <c r="B486" s="882"/>
      <c r="C486" s="445"/>
      <c r="D486" s="883"/>
      <c r="E486" s="884"/>
      <c r="F486" s="885"/>
      <c r="H486" s="445"/>
      <c r="I486" s="445"/>
      <c r="J486" s="445"/>
      <c r="K486" s="887"/>
      <c r="L486" s="884"/>
      <c r="M486" s="884"/>
      <c r="N486" s="888"/>
      <c r="O486" s="889"/>
      <c r="P486" s="890"/>
      <c r="Q486" s="890"/>
      <c r="R486" s="890"/>
      <c r="S486" s="890"/>
      <c r="T486" s="890"/>
    </row>
    <row r="487" spans="2:20" s="886" customFormat="1" x14ac:dyDescent="0.25">
      <c r="B487" s="882"/>
      <c r="C487" s="445"/>
      <c r="D487" s="883"/>
      <c r="E487" s="884"/>
      <c r="F487" s="885"/>
      <c r="H487" s="445"/>
      <c r="I487" s="445"/>
      <c r="J487" s="445"/>
      <c r="K487" s="887"/>
      <c r="L487" s="884"/>
      <c r="M487" s="884"/>
      <c r="N487" s="888"/>
      <c r="O487" s="889"/>
      <c r="P487" s="890"/>
      <c r="Q487" s="890"/>
      <c r="R487" s="890"/>
      <c r="S487" s="890"/>
      <c r="T487" s="890"/>
    </row>
    <row r="488" spans="2:20" s="886" customFormat="1" x14ac:dyDescent="0.25">
      <c r="B488" s="882"/>
      <c r="C488" s="445"/>
      <c r="D488" s="883"/>
      <c r="E488" s="884"/>
      <c r="F488" s="885"/>
      <c r="H488" s="445"/>
      <c r="I488" s="445"/>
      <c r="J488" s="445"/>
      <c r="K488" s="887"/>
      <c r="L488" s="884"/>
      <c r="M488" s="884"/>
      <c r="N488" s="888"/>
      <c r="O488" s="889"/>
      <c r="P488" s="890"/>
      <c r="Q488" s="890"/>
      <c r="R488" s="890"/>
      <c r="S488" s="890"/>
      <c r="T488" s="890"/>
    </row>
    <row r="489" spans="2:20" s="886" customFormat="1" x14ac:dyDescent="0.25">
      <c r="B489" s="882"/>
      <c r="C489" s="445"/>
      <c r="D489" s="883"/>
      <c r="E489" s="884"/>
      <c r="F489" s="885"/>
      <c r="H489" s="445"/>
      <c r="I489" s="445"/>
      <c r="J489" s="445"/>
      <c r="K489" s="887"/>
      <c r="L489" s="884"/>
      <c r="M489" s="884"/>
      <c r="N489" s="888"/>
      <c r="O489" s="889"/>
      <c r="P489" s="890"/>
      <c r="Q489" s="890"/>
      <c r="R489" s="890"/>
      <c r="S489" s="890"/>
      <c r="T489" s="890"/>
    </row>
    <row r="490" spans="2:20" s="886" customFormat="1" x14ac:dyDescent="0.25">
      <c r="B490" s="882"/>
      <c r="C490" s="445"/>
      <c r="D490" s="883"/>
      <c r="E490" s="884"/>
      <c r="F490" s="885"/>
      <c r="H490" s="445"/>
      <c r="I490" s="445"/>
      <c r="J490" s="445"/>
      <c r="K490" s="887"/>
      <c r="L490" s="884"/>
      <c r="M490" s="884"/>
      <c r="N490" s="888"/>
      <c r="O490" s="889"/>
      <c r="P490" s="890"/>
      <c r="Q490" s="890"/>
      <c r="R490" s="890"/>
      <c r="S490" s="890"/>
      <c r="T490" s="890"/>
    </row>
    <row r="491" spans="2:20" s="886" customFormat="1" x14ac:dyDescent="0.25">
      <c r="B491" s="882"/>
      <c r="C491" s="445"/>
      <c r="D491" s="883"/>
      <c r="E491" s="884"/>
      <c r="F491" s="885"/>
      <c r="H491" s="445"/>
      <c r="I491" s="445"/>
      <c r="J491" s="445"/>
      <c r="K491" s="887"/>
      <c r="L491" s="884"/>
      <c r="M491" s="884"/>
      <c r="N491" s="888"/>
      <c r="O491" s="889"/>
      <c r="P491" s="890"/>
      <c r="Q491" s="890"/>
      <c r="R491" s="890"/>
      <c r="S491" s="890"/>
      <c r="T491" s="890"/>
    </row>
    <row r="492" spans="2:20" s="886" customFormat="1" x14ac:dyDescent="0.25">
      <c r="B492" s="882"/>
      <c r="C492" s="445"/>
      <c r="D492" s="883"/>
      <c r="E492" s="884"/>
      <c r="F492" s="885"/>
      <c r="H492" s="445"/>
      <c r="I492" s="445"/>
      <c r="J492" s="445"/>
      <c r="K492" s="887"/>
      <c r="L492" s="884"/>
      <c r="M492" s="884"/>
      <c r="N492" s="888"/>
      <c r="O492" s="889"/>
      <c r="P492" s="890"/>
      <c r="Q492" s="890"/>
      <c r="R492" s="890"/>
      <c r="S492" s="890"/>
      <c r="T492" s="890"/>
    </row>
    <row r="493" spans="2:20" s="886" customFormat="1" x14ac:dyDescent="0.25">
      <c r="B493" s="882"/>
      <c r="C493" s="445"/>
      <c r="D493" s="883"/>
      <c r="E493" s="884"/>
      <c r="F493" s="885"/>
      <c r="H493" s="445"/>
      <c r="I493" s="445"/>
      <c r="J493" s="445"/>
      <c r="K493" s="887"/>
      <c r="L493" s="884"/>
      <c r="M493" s="884"/>
      <c r="N493" s="888"/>
      <c r="O493" s="889"/>
      <c r="P493" s="890"/>
      <c r="Q493" s="890"/>
      <c r="R493" s="890"/>
      <c r="S493" s="890"/>
      <c r="T493" s="890"/>
    </row>
    <row r="494" spans="2:20" s="886" customFormat="1" x14ac:dyDescent="0.25">
      <c r="B494" s="882"/>
      <c r="C494" s="445"/>
      <c r="D494" s="883"/>
      <c r="E494" s="884"/>
      <c r="F494" s="885"/>
      <c r="H494" s="445"/>
      <c r="I494" s="445"/>
      <c r="J494" s="445"/>
      <c r="K494" s="887"/>
      <c r="L494" s="884"/>
      <c r="M494" s="884"/>
      <c r="N494" s="888"/>
      <c r="O494" s="889"/>
      <c r="P494" s="890"/>
      <c r="Q494" s="890"/>
      <c r="R494" s="890"/>
      <c r="S494" s="890"/>
      <c r="T494" s="890"/>
    </row>
    <row r="495" spans="2:20" s="886" customFormat="1" x14ac:dyDescent="0.25">
      <c r="B495" s="882"/>
      <c r="C495" s="445"/>
      <c r="D495" s="883"/>
      <c r="E495" s="884"/>
      <c r="F495" s="885"/>
      <c r="H495" s="445"/>
      <c r="I495" s="445"/>
      <c r="J495" s="445"/>
      <c r="K495" s="887"/>
      <c r="L495" s="884"/>
      <c r="M495" s="884"/>
      <c r="N495" s="888"/>
      <c r="O495" s="889"/>
      <c r="P495" s="890"/>
      <c r="Q495" s="890"/>
      <c r="R495" s="890"/>
      <c r="S495" s="890"/>
      <c r="T495" s="890"/>
    </row>
    <row r="496" spans="2:20" s="886" customFormat="1" x14ac:dyDescent="0.25">
      <c r="B496" s="882"/>
      <c r="C496" s="445"/>
      <c r="D496" s="883"/>
      <c r="E496" s="884"/>
      <c r="F496" s="885"/>
      <c r="H496" s="445"/>
      <c r="I496" s="445"/>
      <c r="J496" s="445"/>
      <c r="K496" s="887"/>
      <c r="L496" s="884"/>
      <c r="M496" s="884"/>
      <c r="N496" s="888"/>
      <c r="O496" s="889"/>
      <c r="P496" s="890"/>
      <c r="Q496" s="890"/>
      <c r="R496" s="890"/>
      <c r="S496" s="890"/>
      <c r="T496" s="890"/>
    </row>
    <row r="497" spans="2:20" s="886" customFormat="1" x14ac:dyDescent="0.25">
      <c r="B497" s="882"/>
      <c r="C497" s="445"/>
      <c r="D497" s="883"/>
      <c r="E497" s="884"/>
      <c r="F497" s="885"/>
      <c r="H497" s="445"/>
      <c r="I497" s="445"/>
      <c r="J497" s="445"/>
      <c r="K497" s="887"/>
      <c r="L497" s="884"/>
      <c r="M497" s="884"/>
      <c r="N497" s="888"/>
      <c r="O497" s="889"/>
      <c r="P497" s="890"/>
      <c r="Q497" s="890"/>
      <c r="R497" s="890"/>
      <c r="S497" s="890"/>
      <c r="T497" s="890"/>
    </row>
    <row r="498" spans="2:20" s="886" customFormat="1" x14ac:dyDescent="0.25">
      <c r="B498" s="882"/>
      <c r="C498" s="445"/>
      <c r="D498" s="883"/>
      <c r="E498" s="884"/>
      <c r="F498" s="885"/>
      <c r="H498" s="445"/>
      <c r="I498" s="445"/>
      <c r="J498" s="445"/>
      <c r="K498" s="887"/>
      <c r="L498" s="884"/>
      <c r="M498" s="884"/>
      <c r="N498" s="888"/>
      <c r="O498" s="889"/>
      <c r="P498" s="890"/>
      <c r="Q498" s="890"/>
      <c r="R498" s="890"/>
      <c r="S498" s="890"/>
      <c r="T498" s="890"/>
    </row>
  </sheetData>
  <mergeCells count="467">
    <mergeCell ref="A221:A222"/>
    <mergeCell ref="V210:V222"/>
    <mergeCell ref="W210:W222"/>
    <mergeCell ref="X210:X222"/>
    <mergeCell ref="Y210:Y222"/>
    <mergeCell ref="Z210:Z222"/>
    <mergeCell ref="AA210:AA222"/>
    <mergeCell ref="U210:U222"/>
    <mergeCell ref="T210:T222"/>
    <mergeCell ref="S210:S222"/>
    <mergeCell ref="R210:R222"/>
    <mergeCell ref="Q210:Q222"/>
    <mergeCell ref="P210:P222"/>
    <mergeCell ref="O210:O222"/>
    <mergeCell ref="A215:A216"/>
    <mergeCell ref="Z35:Z38"/>
    <mergeCell ref="AA35:AA38"/>
    <mergeCell ref="Z42:Z48"/>
    <mergeCell ref="Z49:Z50"/>
    <mergeCell ref="Y249:Y254"/>
    <mergeCell ref="Z249:Z254"/>
    <mergeCell ref="AA249:AA254"/>
    <mergeCell ref="Y258:Y261"/>
    <mergeCell ref="Z258:Z261"/>
    <mergeCell ref="AA258:AA261"/>
    <mergeCell ref="Y194:Y200"/>
    <mergeCell ref="Z194:Z200"/>
    <mergeCell ref="AA194:AA200"/>
    <mergeCell ref="Y204:Y206"/>
    <mergeCell ref="Z204:Z206"/>
    <mergeCell ref="AA204:AA206"/>
    <mergeCell ref="Y145:Y148"/>
    <mergeCell ref="Z145:Z148"/>
    <mergeCell ref="AA145:AA148"/>
    <mergeCell ref="Y152:Y161"/>
    <mergeCell ref="Z152:Z161"/>
    <mergeCell ref="AA152:AA161"/>
    <mergeCell ref="Y165:Y167"/>
    <mergeCell ref="Y124:Y130"/>
    <mergeCell ref="Y265:Y268"/>
    <mergeCell ref="Z265:Z268"/>
    <mergeCell ref="AA265:AA268"/>
    <mergeCell ref="Y226:Y235"/>
    <mergeCell ref="Z226:Z235"/>
    <mergeCell ref="AA226:AA235"/>
    <mergeCell ref="Y239:Y245"/>
    <mergeCell ref="Z239:Z245"/>
    <mergeCell ref="AA239:AA245"/>
    <mergeCell ref="Z124:Z130"/>
    <mergeCell ref="AA124:AA130"/>
    <mergeCell ref="Y134:Y141"/>
    <mergeCell ref="Z134:Z141"/>
    <mergeCell ref="AA134:AA141"/>
    <mergeCell ref="AB204:AB206"/>
    <mergeCell ref="AC204:AC206"/>
    <mergeCell ref="AD204:AD206"/>
    <mergeCell ref="Y171:Y175"/>
    <mergeCell ref="Z171:Z175"/>
    <mergeCell ref="AA171:AA175"/>
    <mergeCell ref="Y179:Y184"/>
    <mergeCell ref="Z179:Z184"/>
    <mergeCell ref="AA179:AA184"/>
    <mergeCell ref="Y188:Y190"/>
    <mergeCell ref="Z188:Z190"/>
    <mergeCell ref="AA188:AA190"/>
    <mergeCell ref="Z165:Z167"/>
    <mergeCell ref="AA165:AA167"/>
    <mergeCell ref="AB96:AB100"/>
    <mergeCell ref="AC96:AC100"/>
    <mergeCell ref="AD96:AD100"/>
    <mergeCell ref="Y104:Y105"/>
    <mergeCell ref="AA104:AA105"/>
    <mergeCell ref="Y106:Y108"/>
    <mergeCell ref="AA106:AA108"/>
    <mergeCell ref="Z104:Z108"/>
    <mergeCell ref="Y112:Y120"/>
    <mergeCell ref="Z112:Z120"/>
    <mergeCell ref="AA112:AA120"/>
    <mergeCell ref="AB67:AB70"/>
    <mergeCell ref="AC67:AC70"/>
    <mergeCell ref="Y75:Y76"/>
    <mergeCell ref="Z75:Z76"/>
    <mergeCell ref="AA75:AA76"/>
    <mergeCell ref="Y80:Y82"/>
    <mergeCell ref="Z80:Z82"/>
    <mergeCell ref="AA80:AA82"/>
    <mergeCell ref="Y86:Y92"/>
    <mergeCell ref="Z86:Z92"/>
    <mergeCell ref="AA86:AA92"/>
    <mergeCell ref="Y5:Y6"/>
    <mergeCell ref="Z5:Z6"/>
    <mergeCell ref="AA5:AA6"/>
    <mergeCell ref="Y9:Y12"/>
    <mergeCell ref="Z9:Z12"/>
    <mergeCell ref="AA9:AA12"/>
    <mergeCell ref="Y23:Y25"/>
    <mergeCell ref="Z23:Z25"/>
    <mergeCell ref="AA23:AA25"/>
    <mergeCell ref="Y16:Y19"/>
    <mergeCell ref="Z16:Z19"/>
    <mergeCell ref="AA16:AA19"/>
    <mergeCell ref="Y60:Y63"/>
    <mergeCell ref="Z60:Z63"/>
    <mergeCell ref="AA60:AA63"/>
    <mergeCell ref="Y67:Y70"/>
    <mergeCell ref="Z67:Z70"/>
    <mergeCell ref="AA67:AA70"/>
    <mergeCell ref="Y96:Y100"/>
    <mergeCell ref="Z96:Z100"/>
    <mergeCell ref="V75:V76"/>
    <mergeCell ref="AA96:AA100"/>
    <mergeCell ref="W75:W76"/>
    <mergeCell ref="X75:X76"/>
    <mergeCell ref="W67:W70"/>
    <mergeCell ref="X67:X70"/>
    <mergeCell ref="X86:X92"/>
    <mergeCell ref="V86:V92"/>
    <mergeCell ref="W86:W92"/>
    <mergeCell ref="Y29:Y31"/>
    <mergeCell ref="Z29:Z31"/>
    <mergeCell ref="AA29:AA31"/>
    <mergeCell ref="Y35:Y38"/>
    <mergeCell ref="Y42:Y56"/>
    <mergeCell ref="AA42:AA56"/>
    <mergeCell ref="A121:F121"/>
    <mergeCell ref="Q104:Q108"/>
    <mergeCell ref="Q124:Q130"/>
    <mergeCell ref="A109:F109"/>
    <mergeCell ref="O104:O108"/>
    <mergeCell ref="P104:P108"/>
    <mergeCell ref="O86:O92"/>
    <mergeCell ref="P96:P100"/>
    <mergeCell ref="Q35:Q38"/>
    <mergeCell ref="A93:F93"/>
    <mergeCell ref="A89:A90"/>
    <mergeCell ref="Q42:Q56"/>
    <mergeCell ref="P86:P92"/>
    <mergeCell ref="Q86:Q92"/>
    <mergeCell ref="P60:P63"/>
    <mergeCell ref="Q60:Q63"/>
    <mergeCell ref="O67:O70"/>
    <mergeCell ref="P67:P70"/>
    <mergeCell ref="A115:A116"/>
    <mergeCell ref="A117:A118"/>
    <mergeCell ref="A168:F168"/>
    <mergeCell ref="P134:P141"/>
    <mergeCell ref="Q134:Q141"/>
    <mergeCell ref="A137:A138"/>
    <mergeCell ref="A152:A153"/>
    <mergeCell ref="A149:F149"/>
    <mergeCell ref="A135:A136"/>
    <mergeCell ref="O134:O141"/>
    <mergeCell ref="O112:O120"/>
    <mergeCell ref="P112:P120"/>
    <mergeCell ref="A154:A156"/>
    <mergeCell ref="O124:O130"/>
    <mergeCell ref="P124:P130"/>
    <mergeCell ref="A142:F142"/>
    <mergeCell ref="O145:O148"/>
    <mergeCell ref="P145:P148"/>
    <mergeCell ref="O165:O167"/>
    <mergeCell ref="P165:P167"/>
    <mergeCell ref="F115:F116"/>
    <mergeCell ref="O171:O175"/>
    <mergeCell ref="P171:P175"/>
    <mergeCell ref="A162:F162"/>
    <mergeCell ref="A125:A126"/>
    <mergeCell ref="A129:A130"/>
    <mergeCell ref="X239:X245"/>
    <mergeCell ref="P194:P200"/>
    <mergeCell ref="Q194:Q200"/>
    <mergeCell ref="X194:X200"/>
    <mergeCell ref="X204:X206"/>
    <mergeCell ref="W188:W190"/>
    <mergeCell ref="X188:X190"/>
    <mergeCell ref="U204:U206"/>
    <mergeCell ref="V204:V206"/>
    <mergeCell ref="P226:P235"/>
    <mergeCell ref="A217:A220"/>
    <mergeCell ref="O152:O161"/>
    <mergeCell ref="A179:A182"/>
    <mergeCell ref="A176:F176"/>
    <mergeCell ref="A157:A158"/>
    <mergeCell ref="O194:O200"/>
    <mergeCell ref="O239:O245"/>
    <mergeCell ref="A185:F185"/>
    <mergeCell ref="A131:F131"/>
    <mergeCell ref="X249:X254"/>
    <mergeCell ref="W258:W261"/>
    <mergeCell ref="X258:X261"/>
    <mergeCell ref="X265:X268"/>
    <mergeCell ref="W226:W235"/>
    <mergeCell ref="Q265:Q268"/>
    <mergeCell ref="P258:P261"/>
    <mergeCell ref="Q258:Q261"/>
    <mergeCell ref="X179:X184"/>
    <mergeCell ref="U188:U190"/>
    <mergeCell ref="U249:U254"/>
    <mergeCell ref="V249:V254"/>
    <mergeCell ref="P249:P254"/>
    <mergeCell ref="Q249:Q254"/>
    <mergeCell ref="V226:V235"/>
    <mergeCell ref="V188:V190"/>
    <mergeCell ref="Q239:Q245"/>
    <mergeCell ref="U226:U235"/>
    <mergeCell ref="P204:P206"/>
    <mergeCell ref="P188:P190"/>
    <mergeCell ref="U179:U184"/>
    <mergeCell ref="Q204:Q206"/>
    <mergeCell ref="Q226:Q235"/>
    <mergeCell ref="X226:X235"/>
    <mergeCell ref="P265:P268"/>
    <mergeCell ref="U145:U148"/>
    <mergeCell ref="V145:V148"/>
    <mergeCell ref="Q152:Q161"/>
    <mergeCell ref="U258:U261"/>
    <mergeCell ref="V258:V261"/>
    <mergeCell ref="W249:W254"/>
    <mergeCell ref="P239:P245"/>
    <mergeCell ref="U171:U175"/>
    <mergeCell ref="Q171:Q175"/>
    <mergeCell ref="P152:P161"/>
    <mergeCell ref="P179:P184"/>
    <mergeCell ref="Q165:Q167"/>
    <mergeCell ref="Q145:Q148"/>
    <mergeCell ref="Q188:Q190"/>
    <mergeCell ref="Q179:Q184"/>
    <mergeCell ref="V171:V175"/>
    <mergeCell ref="R145:R148"/>
    <mergeCell ref="S145:S148"/>
    <mergeCell ref="T145:T148"/>
    <mergeCell ref="R152:R161"/>
    <mergeCell ref="S152:S161"/>
    <mergeCell ref="T152:T161"/>
    <mergeCell ref="S165:S167"/>
    <mergeCell ref="A71:F71"/>
    <mergeCell ref="A271:M271"/>
    <mergeCell ref="A262:F262"/>
    <mergeCell ref="O265:O268"/>
    <mergeCell ref="A223:F223"/>
    <mergeCell ref="A207:F207"/>
    <mergeCell ref="A246:F246"/>
    <mergeCell ref="O179:O184"/>
    <mergeCell ref="A270:M270"/>
    <mergeCell ref="A269:K269"/>
    <mergeCell ref="A236:F236"/>
    <mergeCell ref="A255:F255"/>
    <mergeCell ref="O226:O235"/>
    <mergeCell ref="O188:O190"/>
    <mergeCell ref="O249:O254"/>
    <mergeCell ref="O258:O261"/>
    <mergeCell ref="O204:O206"/>
    <mergeCell ref="A251:A252"/>
    <mergeCell ref="A201:F201"/>
    <mergeCell ref="A249:A250"/>
    <mergeCell ref="A210:A211"/>
    <mergeCell ref="A191:F191"/>
    <mergeCell ref="A226:A227"/>
    <mergeCell ref="A231:A233"/>
    <mergeCell ref="V134:V141"/>
    <mergeCell ref="W134:W141"/>
    <mergeCell ref="X134:X141"/>
    <mergeCell ref="U124:U130"/>
    <mergeCell ref="V124:V130"/>
    <mergeCell ref="W124:W130"/>
    <mergeCell ref="W171:W175"/>
    <mergeCell ref="X171:X175"/>
    <mergeCell ref="U152:U161"/>
    <mergeCell ref="V152:V161"/>
    <mergeCell ref="W152:W161"/>
    <mergeCell ref="V165:V167"/>
    <mergeCell ref="W165:W167"/>
    <mergeCell ref="X145:X148"/>
    <mergeCell ref="X152:X161"/>
    <mergeCell ref="U165:U167"/>
    <mergeCell ref="X165:X167"/>
    <mergeCell ref="X124:X130"/>
    <mergeCell ref="U134:U141"/>
    <mergeCell ref="A64:F64"/>
    <mergeCell ref="A42:A48"/>
    <mergeCell ref="A49:A50"/>
    <mergeCell ref="A51:A53"/>
    <mergeCell ref="B60:B61"/>
    <mergeCell ref="P35:P38"/>
    <mergeCell ref="A32:F32"/>
    <mergeCell ref="A37:A38"/>
    <mergeCell ref="A39:F39"/>
    <mergeCell ref="O35:O38"/>
    <mergeCell ref="O42:O56"/>
    <mergeCell ref="P42:P56"/>
    <mergeCell ref="A57:F57"/>
    <mergeCell ref="Q67:Q70"/>
    <mergeCell ref="O60:O63"/>
    <mergeCell ref="U75:U76"/>
    <mergeCell ref="U104:U108"/>
    <mergeCell ref="O75:O76"/>
    <mergeCell ref="Q75:Q76"/>
    <mergeCell ref="A77:F77"/>
    <mergeCell ref="A1:X1"/>
    <mergeCell ref="A83:F83"/>
    <mergeCell ref="A101:F101"/>
    <mergeCell ref="X80:X82"/>
    <mergeCell ref="V96:V100"/>
    <mergeCell ref="W96:W100"/>
    <mergeCell ref="X96:X100"/>
    <mergeCell ref="U60:U63"/>
    <mergeCell ref="V60:V63"/>
    <mergeCell ref="W60:W63"/>
    <mergeCell ref="V67:V70"/>
    <mergeCell ref="X60:X63"/>
    <mergeCell ref="W35:W38"/>
    <mergeCell ref="X35:X38"/>
    <mergeCell ref="O96:O100"/>
    <mergeCell ref="O80:O82"/>
    <mergeCell ref="P80:P82"/>
    <mergeCell ref="A2:X2"/>
    <mergeCell ref="A3:X3"/>
    <mergeCell ref="A5:A6"/>
    <mergeCell ref="B5:K5"/>
    <mergeCell ref="O5:W5"/>
    <mergeCell ref="X5:X6"/>
    <mergeCell ref="A20:F20"/>
    <mergeCell ref="O16:O19"/>
    <mergeCell ref="P16:P19"/>
    <mergeCell ref="Q16:Q19"/>
    <mergeCell ref="A4:AA4"/>
    <mergeCell ref="S16:S19"/>
    <mergeCell ref="T16:T19"/>
    <mergeCell ref="R16:R19"/>
    <mergeCell ref="B11:B12"/>
    <mergeCell ref="A13:F13"/>
    <mergeCell ref="O9:O12"/>
    <mergeCell ref="U9:U12"/>
    <mergeCell ref="V9:V12"/>
    <mergeCell ref="W9:W12"/>
    <mergeCell ref="X9:X12"/>
    <mergeCell ref="U16:U19"/>
    <mergeCell ref="R9:R12"/>
    <mergeCell ref="S9:S12"/>
    <mergeCell ref="V35:V38"/>
    <mergeCell ref="O29:O31"/>
    <mergeCell ref="P29:P31"/>
    <mergeCell ref="V29:V31"/>
    <mergeCell ref="O23:O25"/>
    <mergeCell ref="P9:P12"/>
    <mergeCell ref="Q9:Q12"/>
    <mergeCell ref="X16:X19"/>
    <mergeCell ref="W16:W19"/>
    <mergeCell ref="X23:X25"/>
    <mergeCell ref="W23:W25"/>
    <mergeCell ref="T9:T12"/>
    <mergeCell ref="R23:R25"/>
    <mergeCell ref="S23:S25"/>
    <mergeCell ref="T23:T25"/>
    <mergeCell ref="Q29:Q31"/>
    <mergeCell ref="U29:U31"/>
    <mergeCell ref="W112:W120"/>
    <mergeCell ref="X42:X56"/>
    <mergeCell ref="X29:X31"/>
    <mergeCell ref="W29:W31"/>
    <mergeCell ref="P23:P25"/>
    <mergeCell ref="Q23:Q25"/>
    <mergeCell ref="V16:V19"/>
    <mergeCell ref="U23:U25"/>
    <mergeCell ref="V23:V25"/>
    <mergeCell ref="P75:P76"/>
    <mergeCell ref="Q112:Q120"/>
    <mergeCell ref="Q80:Q82"/>
    <mergeCell ref="Q96:Q100"/>
    <mergeCell ref="U35:U38"/>
    <mergeCell ref="U96:U100"/>
    <mergeCell ref="X112:X120"/>
    <mergeCell ref="X104:X108"/>
    <mergeCell ref="V80:V82"/>
    <mergeCell ref="W80:W82"/>
    <mergeCell ref="U86:U92"/>
    <mergeCell ref="S60:S63"/>
    <mergeCell ref="T60:T63"/>
    <mergeCell ref="R67:R70"/>
    <mergeCell ref="S67:S70"/>
    <mergeCell ref="A26:F26"/>
    <mergeCell ref="U265:U268"/>
    <mergeCell ref="V265:V268"/>
    <mergeCell ref="W265:W268"/>
    <mergeCell ref="W179:W184"/>
    <mergeCell ref="W145:W148"/>
    <mergeCell ref="U42:U56"/>
    <mergeCell ref="V42:V56"/>
    <mergeCell ref="W42:W56"/>
    <mergeCell ref="U239:U245"/>
    <mergeCell ref="V239:V245"/>
    <mergeCell ref="W239:W245"/>
    <mergeCell ref="U194:U200"/>
    <mergeCell ref="V194:V200"/>
    <mergeCell ref="W194:W200"/>
    <mergeCell ref="W204:W206"/>
    <mergeCell ref="V179:V184"/>
    <mergeCell ref="U67:U70"/>
    <mergeCell ref="U112:U120"/>
    <mergeCell ref="V112:V120"/>
    <mergeCell ref="V104:V108"/>
    <mergeCell ref="W104:W108"/>
    <mergeCell ref="U80:U82"/>
    <mergeCell ref="R60:R63"/>
    <mergeCell ref="T67:T70"/>
    <mergeCell ref="R29:R31"/>
    <mergeCell ref="S29:S31"/>
    <mergeCell ref="T29:T31"/>
    <mergeCell ref="R35:R38"/>
    <mergeCell ref="S35:S38"/>
    <mergeCell ref="T35:T38"/>
    <mergeCell ref="R42:R56"/>
    <mergeCell ref="S42:S56"/>
    <mergeCell ref="T42:T56"/>
    <mergeCell ref="R86:R92"/>
    <mergeCell ref="S86:S92"/>
    <mergeCell ref="T86:T92"/>
    <mergeCell ref="R96:R100"/>
    <mergeCell ref="S96:S100"/>
    <mergeCell ref="T96:T100"/>
    <mergeCell ref="R104:R108"/>
    <mergeCell ref="S104:S108"/>
    <mergeCell ref="T104:T108"/>
    <mergeCell ref="R112:R120"/>
    <mergeCell ref="S112:S120"/>
    <mergeCell ref="T112:T120"/>
    <mergeCell ref="R124:R130"/>
    <mergeCell ref="S124:S130"/>
    <mergeCell ref="T124:T130"/>
    <mergeCell ref="R134:R141"/>
    <mergeCell ref="S134:S141"/>
    <mergeCell ref="T134:T141"/>
    <mergeCell ref="T165:T167"/>
    <mergeCell ref="R171:R175"/>
    <mergeCell ref="S171:S175"/>
    <mergeCell ref="T171:T175"/>
    <mergeCell ref="R179:R184"/>
    <mergeCell ref="S179:S184"/>
    <mergeCell ref="T179:T184"/>
    <mergeCell ref="R188:R190"/>
    <mergeCell ref="S188:S190"/>
    <mergeCell ref="T188:T190"/>
    <mergeCell ref="R165:R167"/>
    <mergeCell ref="R258:R261"/>
    <mergeCell ref="S258:S261"/>
    <mergeCell ref="T258:T261"/>
    <mergeCell ref="R265:R268"/>
    <mergeCell ref="S265:S268"/>
    <mergeCell ref="T265:T268"/>
    <mergeCell ref="S80:S82"/>
    <mergeCell ref="R80:R82"/>
    <mergeCell ref="T80:T82"/>
    <mergeCell ref="R226:R235"/>
    <mergeCell ref="S226:S235"/>
    <mergeCell ref="T226:T235"/>
    <mergeCell ref="R239:R245"/>
    <mergeCell ref="S239:S245"/>
    <mergeCell ref="T239:T245"/>
    <mergeCell ref="R249:R254"/>
    <mergeCell ref="S249:S254"/>
    <mergeCell ref="T249:T254"/>
    <mergeCell ref="R194:R200"/>
    <mergeCell ref="S194:S200"/>
    <mergeCell ref="T194:T200"/>
    <mergeCell ref="R204:R206"/>
    <mergeCell ref="S204:S206"/>
    <mergeCell ref="T204:T206"/>
  </mergeCells>
  <printOptions horizontalCentered="1" verticalCentered="1"/>
  <pageMargins left="1.8110236220472442" right="0.19685039370078741" top="0.35433070866141736" bottom="0.35433070866141736" header="0.31496062992125984" footer="0.31496062992125984"/>
  <pageSetup paperSize="5" scale="10" fitToHeight="0" orientation="landscape" r:id="rId1"/>
  <headerFooter scaleWithDoc="0" alignWithMargins="0">
    <oddFooter>&amp;R&amp;P</oddFooter>
  </headerFooter>
  <rowBreaks count="16" manualBreakCount="16">
    <brk id="20" max="16383" man="1"/>
    <brk id="32" max="16383" man="1"/>
    <brk id="58" max="16383" man="1"/>
    <brk id="72" max="16383" man="1"/>
    <brk id="77" max="16383" man="1"/>
    <brk id="88" max="16383" man="1"/>
    <brk id="101" max="16383" man="1"/>
    <brk id="123" max="16383" man="1"/>
    <brk id="149" max="16383" man="1"/>
    <brk id="168" max="16383" man="1"/>
    <brk id="187" max="16383" man="1"/>
    <brk id="207" max="16383" man="1"/>
    <brk id="223" max="16383" man="1"/>
    <brk id="236" max="16383" man="1"/>
    <brk id="255" max="16383" man="1"/>
    <brk id="262" max="16383" man="1"/>
  </rowBreaks>
  <ignoredErrors>
    <ignoredError sqref="C8:D8 C28:D28 D74 Q7 C7:J7 L7 L8 C27:D27 L27 L28 C73:I73 L73 L74 H27:I27 F27 F8 H8:I8 F28 H28:I28 F74:I74" evalError="1"/>
    <ignoredError sqref="N30 N81 I43 I52:I54 I227 I253 I259 L43 L53:L55 L52 L119 L114 L253 I114 H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FA39C-815F-4CDC-AAD8-9F23B5F8AABA}">
  <dimension ref="A1:E40"/>
  <sheetViews>
    <sheetView topLeftCell="A34" workbookViewId="0">
      <selection activeCell="C34" sqref="C34"/>
    </sheetView>
  </sheetViews>
  <sheetFormatPr baseColWidth="10" defaultRowHeight="15" x14ac:dyDescent="0.25"/>
  <cols>
    <col min="1" max="1" width="22" customWidth="1"/>
    <col min="2" max="2" width="28.28515625" customWidth="1"/>
  </cols>
  <sheetData>
    <row r="1" spans="1:5" ht="45" x14ac:dyDescent="0.25">
      <c r="A1" s="1464" t="s">
        <v>1311</v>
      </c>
      <c r="B1" s="1464" t="s">
        <v>725</v>
      </c>
      <c r="C1" s="1464" t="s">
        <v>1312</v>
      </c>
      <c r="D1" s="1464" t="s">
        <v>1313</v>
      </c>
      <c r="E1" s="1464" t="s">
        <v>1314</v>
      </c>
    </row>
    <row r="2" spans="1:5" ht="60" x14ac:dyDescent="0.25">
      <c r="A2" s="1465" t="str">
        <f>'[2]TABLA 7 ESTRUCTURA PROGRAMÁTICA'!B8</f>
        <v xml:space="preserve"> 1. RESTAURACIÓN ECOLÓGICA VERIFICABLE Y SUSTENTABLE</v>
      </c>
      <c r="B2" s="1466" t="str">
        <f>'[2]TABLA 7 ESTRUCTURA PROGRAMÁTICA'!C8</f>
        <v xml:space="preserve">1.1. Gestión e implentación de acciones integrales para la restauración ecológica en el departamento del Cesar </v>
      </c>
      <c r="C2" s="1467">
        <f>'ANEXO 1. MATRIZ DE SEGUIMIENTO'!E8</f>
        <v>1</v>
      </c>
      <c r="D2" s="1468">
        <f>'[2]ANEXO 1. MATRIZ DE SEGUIMIENTO'!K8</f>
        <v>0.6</v>
      </c>
      <c r="E2" s="1468">
        <f>'ANEXO 1. MATRIZ DE SEGUIMIENTO'!Q9</f>
        <v>0.98916298726376484</v>
      </c>
    </row>
    <row r="3" spans="1:5" ht="135" x14ac:dyDescent="0.25">
      <c r="A3" s="1469"/>
      <c r="B3" s="1466" t="str">
        <f>'[2]TABLA 7 ESTRUCTURA PROGRAMÁTICA'!C12</f>
        <v xml:space="preserve">1.2 Coordinación y Desarrollo de portafolios de sistemas sostenibles de conservación - SSC- (conservación, restauración, manejo sostenible, agroforestales, reconversión productiva) en el departamento del Cesar
</v>
      </c>
      <c r="C3" s="1467">
        <f>'ANEXO 1. MATRIZ DE SEGUIMIENTO'!E15</f>
        <v>0.60000000000000009</v>
      </c>
      <c r="D3" s="1468">
        <f>'[2]ANEXO 1. MATRIZ DE SEGUIMIENTO'!K15</f>
        <v>0.4</v>
      </c>
      <c r="E3" s="1467">
        <f>'ANEXO 1. MATRIZ DE SEGUIMIENTO'!Q16</f>
        <v>0.53024108999999997</v>
      </c>
    </row>
    <row r="4" spans="1:5" x14ac:dyDescent="0.25">
      <c r="A4" s="1470" t="s">
        <v>1315</v>
      </c>
      <c r="B4" s="1471"/>
      <c r="C4" s="1472">
        <f>C2*D2+C3*D3</f>
        <v>0.84000000000000008</v>
      </c>
      <c r="D4" s="1473"/>
      <c r="E4" s="1473">
        <f>AVERAGE(E2:E3)</f>
        <v>0.75970203863188246</v>
      </c>
    </row>
    <row r="5" spans="1:5" ht="75" x14ac:dyDescent="0.25">
      <c r="A5" s="1465" t="str">
        <f>'[2]TABLA 7 ESTRUCTURA PROGRAMÁTICA'!B17</f>
        <v>2. GESTIÓN INTEGRAL DEL RIESGO AMBIENTAL,  CLIMÁTICO, Y DEL RECURSO HÍDRICO.</v>
      </c>
      <c r="B5" s="1466" t="str">
        <f>'[2]TABLA 7 ESTRUCTURA PROGRAMÁTICA'!C17</f>
        <v>2.1  Implementación y evaluación de acciones del Plan Integral de Gestión de Cambio Climático -PIGCC- Territorial del Cesar</v>
      </c>
      <c r="C5" s="1467">
        <f>'ANEXO 1. MATRIZ DE SEGUIMIENTO'!E22</f>
        <v>0.89999999999999991</v>
      </c>
      <c r="D5" s="1468">
        <f>'[2]ANEXO 1. MATRIZ DE SEGUIMIENTO'!K22</f>
        <v>0.3</v>
      </c>
      <c r="E5" s="1467">
        <f>'[2]ANEXO 1. MATRIZ DE SEGUIMIENTO'!Q23</f>
        <v>0.54908756749999998</v>
      </c>
    </row>
    <row r="6" spans="1:5" ht="60" x14ac:dyDescent="0.25">
      <c r="A6" s="1474"/>
      <c r="B6" s="1466" t="str">
        <f>'[2]TABLA 7 ESTRUCTURA PROGRAMÁTICA'!C21</f>
        <v xml:space="preserve">2.2 Implementación de acciones para la operación de la EDANA en el área de jurisdicción de Corpocesar. </v>
      </c>
      <c r="C6" s="1467">
        <f>'ANEXO 1. MATRIZ DE SEGUIMIENTO'!E28</f>
        <v>0.875</v>
      </c>
      <c r="D6" s="1468">
        <f>'[2]ANEXO 1. MATRIZ DE SEGUIMIENTO'!K28</f>
        <v>0.1</v>
      </c>
      <c r="E6" s="1467">
        <f>'ANEXO 1. MATRIZ DE SEGUIMIENTO'!Q29</f>
        <v>0.1267395</v>
      </c>
    </row>
    <row r="7" spans="1:5" ht="90" x14ac:dyDescent="0.25">
      <c r="A7" s="1474"/>
      <c r="B7" s="1466" t="str">
        <f>'[2]TABLA 7 ESTRUCTURA PROGRAMÁTICA'!C25</f>
        <v xml:space="preserve">2.3 Gestión de conocimiento e implementación de medidas para la  reducción del riesgo ambiental en áreas prioritarias del dpto. del Cesar. </v>
      </c>
      <c r="C7" s="1475">
        <f>'ANEXO 1. MATRIZ DE SEGUIMIENTO'!E34</f>
        <v>0.59666666666666668</v>
      </c>
      <c r="D7" s="1468">
        <f>'[2]ANEXO 1. MATRIZ DE SEGUIMIENTO'!K34</f>
        <v>0.3</v>
      </c>
      <c r="E7" s="1467">
        <f>'ANEXO 1. MATRIZ DE SEGUIMIENTO'!Q35</f>
        <v>0.96267190423999993</v>
      </c>
    </row>
    <row r="8" spans="1:5" ht="75" x14ac:dyDescent="0.25">
      <c r="A8" s="1469"/>
      <c r="B8" s="1466" t="str">
        <f>'[2]TABLA 7 ESTRUCTURA PROGRAMÁTICA'!C30</f>
        <v>2.4 Gestión integral del recurso hídrico y materialización de la ZOAT en el area de jurisdiccion de Corpocesar.</v>
      </c>
      <c r="C8" s="1467">
        <f>'ANEXO 1. MATRIZ DE SEGUIMIENTO'!E41</f>
        <v>0.43475000000000003</v>
      </c>
      <c r="D8" s="1468">
        <f>'[2]ANEXO 1. MATRIZ DE SEGUIMIENTO'!K41</f>
        <v>0.3</v>
      </c>
      <c r="E8" s="1467">
        <f>'ANEXO 1. MATRIZ DE SEGUIMIENTO'!Q42</f>
        <v>0.94060818389247325</v>
      </c>
    </row>
    <row r="9" spans="1:5" x14ac:dyDescent="0.25">
      <c r="A9" s="1470" t="s">
        <v>1316</v>
      </c>
      <c r="B9" s="1471"/>
      <c r="C9" s="1472">
        <f>C5*D5+C6*D6+C7*D7+C8*D8</f>
        <v>0.66692499999999999</v>
      </c>
      <c r="D9" s="1473"/>
      <c r="E9" s="1472">
        <f>AVERAGE(E5:E8)</f>
        <v>0.64477678890811829</v>
      </c>
    </row>
    <row r="10" spans="1:5" ht="90" x14ac:dyDescent="0.25">
      <c r="A10" s="1465" t="str">
        <f>'[2]TABLA 7 ESTRUCTURA PROGRAMÁTICA'!B46</f>
        <v>3. OCUPACIÓN TERRITORIAL INTEGRAL</v>
      </c>
      <c r="B10" s="1466" t="str">
        <f>'[2]TABLA 7 ESTRUCTURA PROGRAMÁTICA'!C46</f>
        <v xml:space="preserve">3.1  Fortalecimiento del proceso de Ordenamiento Territorial como estrategia  para promover el  desarrollo terrirorial sostenible, en el dpto del Cesar.   </v>
      </c>
      <c r="C10" s="1467">
        <f>'ANEXO 1. MATRIZ DE SEGUIMIENTO'!E59</f>
        <v>0.54</v>
      </c>
      <c r="D10" s="1468">
        <f>'[2]ANEXO 1. MATRIZ DE SEGUIMIENTO'!K59</f>
        <v>0.4</v>
      </c>
      <c r="E10" s="1467">
        <f>'ANEXO 1. MATRIZ DE SEGUIMIENTO'!Q60</f>
        <v>0.40026499999999998</v>
      </c>
    </row>
    <row r="11" spans="1:5" ht="75" x14ac:dyDescent="0.25">
      <c r="A11" s="1474"/>
      <c r="B11" s="1466" t="str">
        <f>'[2]TABLA 7 ESTRUCTURA PROGRAMÁTICA'!C51</f>
        <v>3.2 Asistencia técnica a todos los municipios de la jurisdicción en los procesos de revisión y ajuste de los POT, siguiendo guias del SINA</v>
      </c>
      <c r="C11" s="1467">
        <f>'ANEXO 1. MATRIZ DE SEGUIMIENTO'!E66</f>
        <v>0.6</v>
      </c>
      <c r="D11" s="1468">
        <f>'[2]ANEXO 1. MATRIZ DE SEGUIMIENTO'!K66</f>
        <v>0.4</v>
      </c>
      <c r="E11" s="1467">
        <f>'ANEXO 1. MATRIZ DE SEGUIMIENTO'!Q67</f>
        <v>0</v>
      </c>
    </row>
    <row r="12" spans="1:5" ht="105" x14ac:dyDescent="0.25">
      <c r="A12" s="1469"/>
      <c r="B12" s="1466" t="str">
        <f>'[2]TABLA 7 ESTRUCTURA PROGRAMÁTICA'!C56</f>
        <v>3.3 Implementación de un sistema de relacionamiento  interinstitucional en el proceso de planeación del desarrollo y evaluación de los modelos de ocupación adoptados</v>
      </c>
      <c r="C12" s="1467">
        <f>'ANEXO 1. MATRIZ DE SEGUIMIENTO'!E74</f>
        <v>0</v>
      </c>
      <c r="D12" s="1468">
        <f>'[2]ANEXO 1. MATRIZ DE SEGUIMIENTO'!K74</f>
        <v>0.2</v>
      </c>
      <c r="E12" s="1467">
        <f>'ANEXO 1. MATRIZ DE SEGUIMIENTO'!Q75</f>
        <v>0</v>
      </c>
    </row>
    <row r="13" spans="1:5" x14ac:dyDescent="0.25">
      <c r="A13" s="1470" t="s">
        <v>1317</v>
      </c>
      <c r="B13" s="1471"/>
      <c r="C13" s="1472">
        <f>C10*D10+C11*D11+C12*D12</f>
        <v>0.45600000000000002</v>
      </c>
      <c r="D13" s="1473"/>
      <c r="E13" s="1472">
        <f>AVERAGE(E10:E12)</f>
        <v>0.13342166666666666</v>
      </c>
    </row>
    <row r="14" spans="1:5" ht="90" x14ac:dyDescent="0.25">
      <c r="A14" s="1465" t="str">
        <f>'[2]TABLA 7 ESTRUCTURA PROGRAMÁTICA'!B59</f>
        <v>4. PRODUCTIVIDAD SOSTENIBLE y BIODIVERCIUDAD : integrando lo SECTORIAL  y lo URBAno</v>
      </c>
      <c r="B14" s="1466" t="str">
        <f>'[2]TABLA 7 ESTRUCTURA PROGRAMÁTICA'!C59</f>
        <v>4.1 Gestión, coordinación,  e implementación de políticas locales de resiliencia y sostenibilidad ambiental urbana en el área de jurisdicción de Corpocesar.</v>
      </c>
      <c r="C14" s="1467">
        <f>'ANEXO 1. MATRIZ DE SEGUIMIENTO'!E79</f>
        <v>0.25</v>
      </c>
      <c r="D14" s="1468">
        <f>'[2]ANEXO 1. MATRIZ DE SEGUIMIENTO'!K79</f>
        <v>0.2</v>
      </c>
      <c r="E14" s="1467">
        <f>'ANEXO 1. MATRIZ DE SEGUIMIENTO'!Q80</f>
        <v>0.58381333499999999</v>
      </c>
    </row>
    <row r="15" spans="1:5" ht="90" x14ac:dyDescent="0.25">
      <c r="A15" s="1474"/>
      <c r="B15" s="1466" t="str">
        <f>'[2]TABLA 7 ESTRUCTURA PROGRAMÁTICA'!C63</f>
        <v>4.2 Gestión y apoyo regional a  la implementación de la estrategia nacional de Economía  circular y  economía ambiental para la producción sostenible.</v>
      </c>
      <c r="C15" s="1467">
        <f>'ANEXO 1. MATRIZ DE SEGUIMIENTO'!E85</f>
        <v>0.90600000000000003</v>
      </c>
      <c r="D15" s="1468">
        <f>'[2]ANEXO 1. MATRIZ DE SEGUIMIENTO'!K85</f>
        <v>0.2</v>
      </c>
      <c r="E15" s="1467">
        <f>'ANEXO 1. MATRIZ DE SEGUIMIENTO'!Q86</f>
        <v>0.93107266</v>
      </c>
    </row>
    <row r="16" spans="1:5" ht="75" x14ac:dyDescent="0.25">
      <c r="A16" s="1474"/>
      <c r="B16" s="1466" t="str">
        <f>'[2]TABLA 7 ESTRUCTURA PROGRAMÁTICA'!C71</f>
        <v xml:space="preserve">4.3 Apropiación de la Ciencia ambiental  y de la tecnología para promover la producción sostenible en el dpto. del Cesar.   </v>
      </c>
      <c r="C16" s="1467">
        <f>'ANEXO 1. MATRIZ DE SEGUIMIENTO'!E95</f>
        <v>0.32500000000000001</v>
      </c>
      <c r="D16" s="1468">
        <f>'[2]ANEXO 1. MATRIZ DE SEGUIMIENTO'!K95</f>
        <v>0.1</v>
      </c>
      <c r="E16" s="1467">
        <f>'ANEXO 1. MATRIZ DE SEGUIMIENTO'!Q96</f>
        <v>0.75</v>
      </c>
    </row>
    <row r="17" spans="1:5" ht="60" x14ac:dyDescent="0.25">
      <c r="A17" s="1474"/>
      <c r="B17" s="1466" t="str">
        <f>'[2]TABLA 7 ESTRUCTURA PROGRAMÁTICA'!C77</f>
        <v xml:space="preserve">4.4 Gestión integral  del suelo  para la recuperación de este recurso natural  en el departamento del Cesar.  </v>
      </c>
      <c r="C17" s="1467">
        <f>'ANEXO 1. MATRIZ DE SEGUIMIENTO'!E103</f>
        <v>0.5</v>
      </c>
      <c r="D17" s="1468">
        <f>'[2]ANEXO 1. MATRIZ DE SEGUIMIENTO'!K103</f>
        <v>0.3</v>
      </c>
      <c r="E17" s="1467">
        <f>'ANEXO 1. MATRIZ DE SEGUIMIENTO'!Q104</f>
        <v>9.2656875E-2</v>
      </c>
    </row>
    <row r="18" spans="1:5" ht="75" x14ac:dyDescent="0.25">
      <c r="A18" s="1469"/>
      <c r="B18" s="1466" t="str">
        <f>'[2]TABLA 7 ESTRUCTURA PROGRAMÁTICA'!C83</f>
        <v xml:space="preserve">4.5 Gestión integral del recurso aire, articulada a  la prioridad regional del MADS,  en áreas estratégicas del dpto del Cesar. </v>
      </c>
      <c r="C18" s="1467">
        <f>'ANEXO 1. MATRIZ DE SEGUIMIENTO'!E111</f>
        <v>0.69</v>
      </c>
      <c r="D18" s="1468">
        <f>'[2]ANEXO 1. MATRIZ DE SEGUIMIENTO'!K111</f>
        <v>0.2</v>
      </c>
      <c r="E18" s="1467">
        <f>'ANEXO 1. MATRIZ DE SEGUIMIENTO'!Q112</f>
        <v>0.86213005840000001</v>
      </c>
    </row>
    <row r="19" spans="1:5" x14ac:dyDescent="0.25">
      <c r="A19" s="1470" t="s">
        <v>1318</v>
      </c>
      <c r="B19" s="1471"/>
      <c r="C19" s="1472">
        <f>C14*D14+C15*D15+C16*D16+C17*D17+C18*D18</f>
        <v>0.55170000000000008</v>
      </c>
      <c r="D19" s="1473"/>
      <c r="E19" s="1472">
        <f>AVERAGE(E14:E18)</f>
        <v>0.64393458568000006</v>
      </c>
    </row>
    <row r="20" spans="1:5" ht="105" x14ac:dyDescent="0.25">
      <c r="A20" s="1465" t="str">
        <f>'[2]TABLA 7 ESTRUCTURA PROGRAMÁTICA'!B93</f>
        <v>5.               PROTECCION DE LA BIODIVERSIDAD PARA sostenibilidad de servicios ecosistèmicos y  SUSTENTABILIDAD DEL DESARROLLO</v>
      </c>
      <c r="B20" s="1466" t="str">
        <f>'[2]TABLA 7 ESTRUCTURA PROGRAMÁTICA'!C93</f>
        <v xml:space="preserve">5.1 Gestión e implementación de estrategias para la recuperación y conservación de la flora y fauna en el Departamento del Cesar, en armonía con el proyecto 1.2 
</v>
      </c>
      <c r="C20" s="1467">
        <f>'ANEXO 1. MATRIZ DE SEGUIMIENTO'!E123</f>
        <v>0.53</v>
      </c>
      <c r="D20" s="1468">
        <f>'[2]ANEXO 1. MATRIZ DE SEGUIMIENTO'!K123</f>
        <v>0.2</v>
      </c>
      <c r="E20" s="1467">
        <f>'ANEXO 1. MATRIZ DE SEGUIMIENTO'!Q124</f>
        <v>0.51891005333333329</v>
      </c>
    </row>
    <row r="21" spans="1:5" ht="90" x14ac:dyDescent="0.25">
      <c r="A21" s="1474"/>
      <c r="B21" s="1466" t="str">
        <f>'[2]TABLA 7 ESTRUCTURA PROGRAMÁTICA'!C101</f>
        <v>5.2 Implementación de la estrategia de control integral en los núcleos de deforestación priorizados en el Cesar, (en coordinación institucional con el MADS).</v>
      </c>
      <c r="C21" s="1467">
        <f>'ANEXO 1. MATRIZ DE SEGUIMIENTO'!E133</f>
        <v>0.53249999999999997</v>
      </c>
      <c r="D21" s="1468">
        <f>'ANEXO 1. MATRIZ DE SEGUIMIENTO'!K133</f>
        <v>0.2</v>
      </c>
      <c r="E21" s="1475">
        <f>'ANEXO 1. MATRIZ DE SEGUIMIENTO'!Q134</f>
        <v>0.57499999999999996</v>
      </c>
    </row>
    <row r="22" spans="1:5" ht="45" x14ac:dyDescent="0.25">
      <c r="A22" s="1474"/>
      <c r="B22" s="1466" t="str">
        <f>'[2]TABLA 7 ESTRUCTURA PROGRAMÁTICA'!C110</f>
        <v xml:space="preserve">5.3 Fortalecimiento de gobernanza forestal en la jurisdicción de Corpocesar. </v>
      </c>
      <c r="C22" s="1467">
        <f>'ANEXO 1. MATRIZ DE SEGUIMIENTO'!E144</f>
        <v>0.30833333333333335</v>
      </c>
      <c r="D22" s="1467">
        <f>'[2]ANEXO 1. MATRIZ DE SEGUIMIENTO'!K144</f>
        <v>0.2</v>
      </c>
      <c r="E22" s="1467">
        <f>'ANEXO 1. MATRIZ DE SEGUIMIENTO'!Q145</f>
        <v>0.40502500000000002</v>
      </c>
    </row>
    <row r="23" spans="1:5" ht="120" x14ac:dyDescent="0.25">
      <c r="A23" s="1474"/>
      <c r="B23" s="1466" t="str">
        <f>'[2]TABLA 7 ESTRUCTURA PROGRAMÁTICA'!C115</f>
        <v xml:space="preserve">5.4 Gestión del SIRAP  y/o implementación de otras estrategias de conservación de la biodiversidad y formulación e implementación y apoyo de PM  de AP  en el dpto. del Cesar. </v>
      </c>
      <c r="C23" s="1467">
        <f>'ANEXO 1. MATRIZ DE SEGUIMIENTO'!E151</f>
        <v>0.56000000000000005</v>
      </c>
      <c r="D23" s="1467">
        <f>'[2]ANEXO 1. MATRIZ DE SEGUIMIENTO'!K151</f>
        <v>0.2</v>
      </c>
      <c r="E23" s="1467">
        <f>'ANEXO 1. MATRIZ DE SEGUIMIENTO'!Q152</f>
        <v>0.1611465</v>
      </c>
    </row>
    <row r="24" spans="1:5" ht="60" x14ac:dyDescent="0.25">
      <c r="A24" s="1469"/>
      <c r="B24" s="1466" t="str">
        <f>'[2]TABLA 7 ESTRUCTURA PROGRAMÁTICA'!C126</f>
        <v>5.5 Fortalecimiento, gestión e implementación de medidas para el manejo de la fauna en el dpto. del Cesar</v>
      </c>
      <c r="C24" s="1467">
        <f>'ANEXO 1. MATRIZ DE SEGUIMIENTO'!E164</f>
        <v>1</v>
      </c>
      <c r="D24" s="1467">
        <f>'[2]ANEXO 1. MATRIZ DE SEGUIMIENTO'!K164</f>
        <v>0.2</v>
      </c>
      <c r="E24" s="1467">
        <f>'ANEXO 1. MATRIZ DE SEGUIMIENTO'!Q165</f>
        <v>0.88625535890410956</v>
      </c>
    </row>
    <row r="25" spans="1:5" x14ac:dyDescent="0.25">
      <c r="A25" s="1470" t="s">
        <v>1319</v>
      </c>
      <c r="B25" s="1471"/>
      <c r="C25" s="1472">
        <f>C20*D20+C21*D21+C22*D22+C23*D23+C24*D24</f>
        <v>0.58616666666666672</v>
      </c>
      <c r="D25" s="1473"/>
      <c r="E25" s="1472">
        <f>AVERAGE(E20:E24)</f>
        <v>0.50926738244748859</v>
      </c>
    </row>
    <row r="26" spans="1:5" ht="120" x14ac:dyDescent="0.25">
      <c r="A26" s="1465" t="str">
        <f>'[2]TABLA 7 ESTRUCTURA PROGRAMÁTICA'!B130</f>
        <v>6. ECOEDUCACIÓN: ENDÓGENA Y TRANSVERSAL</v>
      </c>
      <c r="B26" s="1466" t="str">
        <f>'[2]TABLA 7 ESTRUCTURA PROGRAMÁTICA'!C130</f>
        <v xml:space="preserve">6.1 Fortalecimento de la participación ciudadana en la Gestión ambiental,  con enfoque endógeno y/o cultural,   intergeneracional, y consensual para promover el desarrollo ECOsocial en el dpto del Cesar.  </v>
      </c>
      <c r="C26" s="1467">
        <f>'ANEXO 1. MATRIZ DE SEGUIMIENTO'!E170</f>
        <v>0.8857142857142859</v>
      </c>
      <c r="D26" s="1467">
        <f>'[2]ANEXO 1. MATRIZ DE SEGUIMIENTO'!K170</f>
        <v>0.3</v>
      </c>
      <c r="E26" s="1467">
        <f>'ANEXO 1. MATRIZ DE SEGUIMIENTO'!Q171</f>
        <v>0.5414133333333333</v>
      </c>
    </row>
    <row r="27" spans="1:5" ht="165" x14ac:dyDescent="0.25">
      <c r="A27" s="1474"/>
      <c r="B27" s="1466" t="str">
        <f>'[2]TABLA 7 ESTRUCTURA PROGRAMÁTICA'!C136</f>
        <v>6.2 Fortalecimiento y optimización del programa transversal de Educación Ambiental de la Corporación, armonizado a la Política Nacional de Educación Ambiental de Colombia, en el contexto de la propuesta DEPARTAMENTO DEL CESAR - CORPOCESAR– 2020: "Por la sustentabilidad de la vida".</v>
      </c>
      <c r="C27" s="1467">
        <f>'ANEXO 1. MATRIZ DE SEGUIMIENTO'!E178</f>
        <v>0.7283333333333335</v>
      </c>
      <c r="D27" s="1467">
        <f>'[2]ANEXO 1. MATRIZ DE SEGUIMIENTO'!K178</f>
        <v>0.6</v>
      </c>
      <c r="E27" s="1467">
        <f>'ANEXO 1. MATRIZ DE SEGUIMIENTO'!Q179</f>
        <v>0.23527200000000001</v>
      </c>
    </row>
    <row r="28" spans="1:5" ht="105" x14ac:dyDescent="0.25">
      <c r="A28" s="1469"/>
      <c r="B28" s="1466" t="str">
        <f>'[2]TABLA 7 ESTRUCTURA PROGRAMÁTICA'!C143</f>
        <v>6.3 Planeación, gestión e Implementación de acciones  para el manejo de conflictos socioambientales  asociados a la productividad económica y/o uso de RN en áreas estratégicas del Cesar.</v>
      </c>
      <c r="C28" s="1467">
        <f>'ANEXO 1. MATRIZ DE SEGUIMIENTO'!E187</f>
        <v>0.61</v>
      </c>
      <c r="D28" s="1467">
        <f>'[2]ANEXO 1. MATRIZ DE SEGUIMIENTO'!K187</f>
        <v>0.1</v>
      </c>
      <c r="E28" s="1467">
        <f>'[2]ANEXO 1. MATRIZ DE SEGUIMIENTO'!Q188</f>
        <v>0.87834666666666672</v>
      </c>
    </row>
    <row r="29" spans="1:5" x14ac:dyDescent="0.25">
      <c r="A29" s="1470" t="s">
        <v>1320</v>
      </c>
      <c r="B29" s="1471"/>
      <c r="C29" s="1472">
        <f>C26*D26+C27*D27+C28*D28</f>
        <v>0.76371428571428579</v>
      </c>
      <c r="D29" s="1473"/>
      <c r="E29" s="1472">
        <f>AVERAGE(E26:E28)</f>
        <v>0.55167733333333335</v>
      </c>
    </row>
    <row r="30" spans="1:5" ht="150" x14ac:dyDescent="0.25">
      <c r="A30" s="1465" t="str">
        <f>'[2]TABLA 7 ESTRUCTURA PROGRAMÁTICA'!B147</f>
        <v xml:space="preserve">7.                                                                                                                                         PACTANDO EQUIDAD:  ANCESTRAL Y DIFERENCIAL </v>
      </c>
      <c r="B30" s="1466" t="str">
        <f>'[2]TABLA 7 ESTRUCTURA PROGRAMÁTICA'!C147</f>
        <v>7.1 Implementación de estrategias para el manejo ambiental en territorios indígenas de la Sierra Nevada de Santa Marta y Serranía de Perijá,   incorporando la cosmovisión de los pueblos indígenas  y  el enfoque diferencial en la restauración ecológica integral .</v>
      </c>
      <c r="C30" s="1467">
        <f>'ANEXO 1. MATRIZ DE SEGUIMIENTO'!E193</f>
        <v>0.44999999999999996</v>
      </c>
      <c r="D30" s="1467">
        <f>'[2]ANEXO 1. MATRIZ DE SEGUIMIENTO'!K193</f>
        <v>0.5</v>
      </c>
      <c r="E30" s="1467">
        <f>'ANEXO 1. MATRIZ DE SEGUIMIENTO'!Q194</f>
        <v>0.42431166666666664</v>
      </c>
    </row>
    <row r="31" spans="1:5" ht="120" x14ac:dyDescent="0.25">
      <c r="A31" s="1469"/>
      <c r="B31" s="1466" t="str">
        <f>'[2]TABLA 7 ESTRUCTURA PROGRAMÁTICA'!C155</f>
        <v xml:space="preserve">7.2 Implementación de estrategias para el manejo ambiental en comunidades afrodescendientes,  otras minorías étnicas, y/o poblaciones victimas del conflicto armado en el dpto. del Cesar. </v>
      </c>
      <c r="C31" s="1467">
        <f>'ANEXO 1. MATRIZ DE SEGUIMIENTO'!E203</f>
        <v>0.54999999999999993</v>
      </c>
      <c r="D31" s="1467">
        <f>'ANEXO 1. MATRIZ DE SEGUIMIENTO'!K203</f>
        <v>0.5</v>
      </c>
      <c r="E31" s="1467">
        <f>'ANEXO 1. MATRIZ DE SEGUIMIENTO'!Q204</f>
        <v>0.51095500000000005</v>
      </c>
    </row>
    <row r="32" spans="1:5" x14ac:dyDescent="0.25">
      <c r="A32" s="1470" t="s">
        <v>1321</v>
      </c>
      <c r="B32" s="1471"/>
      <c r="C32" s="1472">
        <f>C30*D30+C31*D31</f>
        <v>0.49999999999999994</v>
      </c>
      <c r="D32" s="1473"/>
      <c r="E32" s="1472">
        <f>AVERAGE(E30:E31)</f>
        <v>0.46763333333333335</v>
      </c>
    </row>
    <row r="33" spans="1:5" ht="90" x14ac:dyDescent="0.25">
      <c r="A33" s="1465" t="str">
        <f>'[2]TABLA 7 ESTRUCTURA PROGRAMÁTICA'!B159</f>
        <v>8. DESARROLLO INSTITUCIONAL SINÉRGICO</v>
      </c>
      <c r="B33" s="1466" t="str">
        <f>'[2]TABLA 7 ESTRUCTURA PROGRAMÁTICA'!C159</f>
        <v>8.1  Fortalecimiento  e implementación de medidas  Técnicas, económicas  y financieras  para la sostenibilidad  administrativa y financiera  de Corpocesar.</v>
      </c>
      <c r="C33" s="1467">
        <f>'ANEXO 1. MATRIZ DE SEGUIMIENTO'!E209</f>
        <v>0.68578109243697472</v>
      </c>
      <c r="D33" s="1467">
        <f>'[2]ANEXO 1. MATRIZ DE SEGUIMIENTO'!K209</f>
        <v>0.4</v>
      </c>
      <c r="E33" s="1467">
        <f>'ANEXO 1. MATRIZ DE SEGUIMIENTO'!Q210</f>
        <v>0.44857411200000002</v>
      </c>
    </row>
    <row r="34" spans="1:5" ht="75" x14ac:dyDescent="0.25">
      <c r="A34" s="1474"/>
      <c r="B34" s="1466" t="str">
        <f>'[2]TABLA 7 ESTRUCTURA PROGRAMÁTICA'!C173</f>
        <v>8.2 Gestión e implementacion de acciones  para el aumento de la capacidad de desempeño  institucional integral de Corpocesar.</v>
      </c>
      <c r="C34" s="1467">
        <f>'ANEXO 1. MATRIZ DE SEGUIMIENTO'!E225</f>
        <v>0.70608333333333329</v>
      </c>
      <c r="D34" s="1467">
        <f>'[2]ANEXO 1. MATRIZ DE SEGUIMIENTO'!K225</f>
        <v>0.3</v>
      </c>
      <c r="E34" s="1467">
        <f>'ANEXO 1. MATRIZ DE SEGUIMIENTO'!Q226</f>
        <v>0.81109859200000001</v>
      </c>
    </row>
    <row r="35" spans="1:5" ht="135" x14ac:dyDescent="0.25">
      <c r="A35" s="1469"/>
      <c r="B35" s="1466" t="str">
        <f>'[2]TABLA 7 ESTRUCTURA PROGRAMÁTICA'!C186</f>
        <v>8.3 Fortalecimiento institucional sostenible del ejercicio de la autoridad ambiental regional  (seguimiento, control y vigilancia) y apoyo  integral de los procesos operativos de trámites ambientales otorgados por la Corporación</v>
      </c>
      <c r="C35" s="1467">
        <f>'ANEXO 1. MATRIZ DE SEGUIMIENTO'!E238</f>
        <v>0.501</v>
      </c>
      <c r="D35" s="1467">
        <f>'[2]ANEXO 1. MATRIZ DE SEGUIMIENTO'!K238</f>
        <v>0.3</v>
      </c>
      <c r="E35" s="1467">
        <f>'ANEXO 1. MATRIZ DE SEGUIMIENTO'!Q239</f>
        <v>0.94042964250000005</v>
      </c>
    </row>
    <row r="36" spans="1:5" x14ac:dyDescent="0.25">
      <c r="A36" s="1470" t="s">
        <v>1322</v>
      </c>
      <c r="B36" s="1471"/>
      <c r="C36" s="1472">
        <f>C33*D33+C34*D34+C35*D35</f>
        <v>0.63643743697478983</v>
      </c>
      <c r="D36" s="1473"/>
      <c r="E36" s="1472">
        <f>AVERAGE(E33:E35)</f>
        <v>0.73336744883333338</v>
      </c>
    </row>
    <row r="37" spans="1:5" ht="60" x14ac:dyDescent="0.25">
      <c r="A37" s="1465" t="str">
        <f>'[2]TABLA 7 ESTRUCTURA PROGRAMÁTICA'!B194</f>
        <v>9. COMUNICACIÓN AMBIENTAL INTELIGENTE</v>
      </c>
      <c r="B37" s="1466" t="str">
        <f>'[2]TABLA 7 ESTRUCTURA PROGRAMÁTICA'!C194</f>
        <v xml:space="preserve">9.1 Gestión de conocimiento e información ambiental para la promoción del desarrollo ambiental sostenible. </v>
      </c>
      <c r="C37" s="1467">
        <f>'ANEXO 1. MATRIZ DE SEGUIMIENTO'!E248</f>
        <v>0.79999999999999993</v>
      </c>
      <c r="D37" s="1467">
        <f>'[2]ANEXO 1. MATRIZ DE SEGUIMIENTO'!K248</f>
        <v>0.4</v>
      </c>
      <c r="E37" s="1467">
        <f>'ANEXO 1. MATRIZ DE SEGUIMIENTO'!Q249</f>
        <v>3.4412999999999999E-2</v>
      </c>
    </row>
    <row r="38" spans="1:5" ht="105" x14ac:dyDescent="0.25">
      <c r="A38" s="1474"/>
      <c r="B38" s="1466" t="str">
        <f>'[2]TABLA 7 ESTRUCTURA PROGRAMÁTICA'!C201</f>
        <v>9.2 Implementación de la estrategia  de Comunicación política de la gestión ambiental para la divulgación interinstitucional y  aprehensión ciudadana al sector ambiental</v>
      </c>
      <c r="C38" s="1467">
        <f>'ANEXO 1. MATRIZ DE SEGUIMIENTO'!E257</f>
        <v>0.73000000000000009</v>
      </c>
      <c r="D38" s="1467">
        <f>'[2]ANEXO 1. MATRIZ DE SEGUIMIENTO'!K257</f>
        <v>0.3</v>
      </c>
      <c r="E38" s="1467">
        <f>'ANEXO 1. MATRIZ DE SEGUIMIENTO'!Q258</f>
        <v>7.9754601226993863E-2</v>
      </c>
    </row>
    <row r="39" spans="1:5" ht="75" x14ac:dyDescent="0.25">
      <c r="A39" s="1469"/>
      <c r="B39" s="1466" t="str">
        <f>'[2]TABLA 7 ESTRUCTURA PROGRAMÁTICA'!C206</f>
        <v xml:space="preserve">9.3 Fortalecimiento de las  TIC´s .según lineamientos de MINTICs y la política de gobierno digital, en Corpocesar. </v>
      </c>
      <c r="C39" s="1467">
        <f>'ANEXO 1. MATRIZ DE SEGUIMIENTO'!E264</f>
        <v>0.81500000000000006</v>
      </c>
      <c r="D39" s="1467">
        <f>'[2]ANEXO 1. MATRIZ DE SEGUIMIENTO'!K264</f>
        <v>0.3</v>
      </c>
      <c r="E39" s="1467">
        <f>'ANEXO 1. MATRIZ DE SEGUIMIENTO'!Q265</f>
        <v>0.48074701199999997</v>
      </c>
    </row>
    <row r="40" spans="1:5" x14ac:dyDescent="0.25">
      <c r="A40" s="1476" t="s">
        <v>1323</v>
      </c>
      <c r="B40" s="1476"/>
      <c r="C40" s="1477">
        <f>C37*D37+C38*D38+C39*D39</f>
        <v>0.78350000000000009</v>
      </c>
      <c r="D40" s="1478"/>
      <c r="E40" s="1477">
        <f>AVERAGE(E37:E39)</f>
        <v>0.19830487107566461</v>
      </c>
    </row>
  </sheetData>
  <mergeCells count="18">
    <mergeCell ref="A30:A31"/>
    <mergeCell ref="A32:B32"/>
    <mergeCell ref="A33:A35"/>
    <mergeCell ref="A36:B36"/>
    <mergeCell ref="A37:A39"/>
    <mergeCell ref="A40:B40"/>
    <mergeCell ref="A14:A18"/>
    <mergeCell ref="A19:B19"/>
    <mergeCell ref="A20:A24"/>
    <mergeCell ref="A25:B25"/>
    <mergeCell ref="A26:A28"/>
    <mergeCell ref="A29:B29"/>
    <mergeCell ref="A2:A3"/>
    <mergeCell ref="A4:B4"/>
    <mergeCell ref="A5:A8"/>
    <mergeCell ref="A9:B9"/>
    <mergeCell ref="A10:A12"/>
    <mergeCell ref="A13:B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49"/>
  <sheetViews>
    <sheetView topLeftCell="D1" workbookViewId="0">
      <selection activeCell="J17" sqref="J17"/>
    </sheetView>
  </sheetViews>
  <sheetFormatPr baseColWidth="10" defaultRowHeight="15" x14ac:dyDescent="0.25"/>
  <cols>
    <col min="1" max="1" width="3.85546875" customWidth="1"/>
    <col min="2" max="2" width="12.28515625" customWidth="1"/>
    <col min="3" max="3" width="13.28515625" bestFit="1" customWidth="1"/>
    <col min="4" max="4" width="12.140625" customWidth="1"/>
    <col min="5" max="5" width="15" customWidth="1"/>
    <col min="6" max="6" width="13.5703125" customWidth="1"/>
    <col min="7" max="7" width="16.28515625" customWidth="1"/>
    <col min="8" max="8" width="14.85546875" customWidth="1"/>
    <col min="9" max="9" width="14.42578125" customWidth="1"/>
    <col min="10" max="10" width="17.140625" customWidth="1"/>
    <col min="11" max="11" width="15.7109375" customWidth="1"/>
    <col min="12" max="12" width="15.42578125" customWidth="1"/>
    <col min="13" max="13" width="18.5703125" customWidth="1"/>
    <col min="14" max="14" width="23.5703125" customWidth="1"/>
    <col min="15" max="15" width="13.5703125" customWidth="1"/>
  </cols>
  <sheetData>
    <row r="1" spans="2:14" ht="15.75" thickBot="1" x14ac:dyDescent="0.3"/>
    <row r="2" spans="2:14" ht="50.25" customHeight="1" thickBot="1" x14ac:dyDescent="0.4">
      <c r="B2" s="1158" t="s">
        <v>201</v>
      </c>
      <c r="C2" s="1159"/>
      <c r="D2" s="1159"/>
      <c r="E2" s="1159"/>
      <c r="F2" s="1159"/>
      <c r="G2" s="1159"/>
      <c r="H2" s="1159"/>
      <c r="I2" s="1159"/>
      <c r="J2" s="1159"/>
      <c r="K2" s="1159"/>
      <c r="L2" s="1159"/>
      <c r="M2" s="1159"/>
      <c r="N2" s="1160"/>
    </row>
    <row r="3" spans="2:14" x14ac:dyDescent="0.25">
      <c r="H3" s="1"/>
    </row>
    <row r="4" spans="2:14" ht="15.75" thickBot="1" x14ac:dyDescent="0.3">
      <c r="B4" s="1"/>
      <c r="C4" s="1"/>
      <c r="D4" s="1"/>
      <c r="E4" s="1"/>
      <c r="F4" s="1"/>
      <c r="H4" s="1"/>
    </row>
    <row r="5" spans="2:14" ht="29.25" customHeight="1" thickBot="1" x14ac:dyDescent="0.3">
      <c r="B5" s="1188" t="s">
        <v>205</v>
      </c>
      <c r="C5" s="1189"/>
      <c r="D5" s="1189"/>
      <c r="E5" s="1189"/>
      <c r="F5" s="1189"/>
      <c r="G5" s="1189"/>
      <c r="H5" s="1189"/>
      <c r="I5" s="1189"/>
      <c r="J5" s="1189"/>
      <c r="K5" s="1189"/>
      <c r="L5" s="1189"/>
      <c r="M5" s="1189"/>
      <c r="N5" s="1190"/>
    </row>
    <row r="6" spans="2:14" ht="33.75" customHeight="1" x14ac:dyDescent="0.25">
      <c r="B6" s="1191" t="s">
        <v>19</v>
      </c>
      <c r="C6" s="1166" t="s">
        <v>190</v>
      </c>
      <c r="D6" s="1193" t="s">
        <v>20</v>
      </c>
      <c r="E6" s="1166" t="s">
        <v>191</v>
      </c>
      <c r="F6" s="1186" t="s">
        <v>21</v>
      </c>
      <c r="G6" s="1166" t="s">
        <v>192</v>
      </c>
      <c r="H6" s="1161" t="s">
        <v>193</v>
      </c>
      <c r="I6" s="1163" t="s">
        <v>132</v>
      </c>
      <c r="J6" s="1161" t="s">
        <v>194</v>
      </c>
      <c r="K6" s="1163" t="s">
        <v>195</v>
      </c>
      <c r="L6" s="1163" t="s">
        <v>196</v>
      </c>
      <c r="M6" s="1163" t="s">
        <v>197</v>
      </c>
      <c r="N6" s="1163" t="s">
        <v>198</v>
      </c>
    </row>
    <row r="7" spans="2:14" ht="47.25" customHeight="1" thickBot="1" x14ac:dyDescent="0.3">
      <c r="B7" s="1192"/>
      <c r="C7" s="1167"/>
      <c r="D7" s="1194"/>
      <c r="E7" s="1167"/>
      <c r="F7" s="1187"/>
      <c r="G7" s="1167"/>
      <c r="H7" s="1162"/>
      <c r="I7" s="1164"/>
      <c r="J7" s="1162"/>
      <c r="K7" s="1164"/>
      <c r="L7" s="1165"/>
      <c r="M7" s="1165"/>
      <c r="N7" s="1164"/>
    </row>
    <row r="8" spans="2:14" x14ac:dyDescent="0.25">
      <c r="B8" s="1180" t="s">
        <v>23</v>
      </c>
      <c r="C8" s="1178">
        <v>0.3</v>
      </c>
      <c r="D8" s="1169" t="s">
        <v>24</v>
      </c>
      <c r="E8" s="1172">
        <v>0.2</v>
      </c>
      <c r="F8" s="42" t="s">
        <v>25</v>
      </c>
      <c r="G8" s="8">
        <v>0.5</v>
      </c>
      <c r="H8" s="3">
        <v>30</v>
      </c>
      <c r="I8" s="3" t="s">
        <v>182</v>
      </c>
      <c r="J8" s="55">
        <v>20</v>
      </c>
      <c r="K8" s="56">
        <f>J8/H8*100</f>
        <v>66.666666666666657</v>
      </c>
      <c r="L8" s="56">
        <f>K8*G8</f>
        <v>33.333333333333329</v>
      </c>
      <c r="M8" s="56"/>
      <c r="N8" s="56">
        <f>K8*G8*E$8*C$8</f>
        <v>1.9999999999999998</v>
      </c>
    </row>
    <row r="9" spans="2:14" ht="15.75" thickBot="1" x14ac:dyDescent="0.3">
      <c r="B9" s="1180"/>
      <c r="C9" s="1178"/>
      <c r="D9" s="1169"/>
      <c r="E9" s="1172"/>
      <c r="F9" s="43" t="s">
        <v>133</v>
      </c>
      <c r="G9" s="47">
        <v>0.5</v>
      </c>
      <c r="H9" s="46">
        <v>1000</v>
      </c>
      <c r="I9" s="6" t="s">
        <v>185</v>
      </c>
      <c r="J9" s="57">
        <v>950</v>
      </c>
      <c r="K9" s="58">
        <f>J9/H9*100</f>
        <v>95</v>
      </c>
      <c r="L9" s="58">
        <f t="shared" ref="L9:L41" si="0">K9*G9</f>
        <v>47.5</v>
      </c>
      <c r="M9" s="58"/>
      <c r="N9" s="58">
        <f>K9*G9*E$8*C$8</f>
        <v>2.85</v>
      </c>
    </row>
    <row r="10" spans="2:14" ht="15.75" thickBot="1" x14ac:dyDescent="0.3">
      <c r="B10" s="1180"/>
      <c r="C10" s="1178"/>
      <c r="D10" s="1170"/>
      <c r="E10" s="1173"/>
      <c r="F10" s="15"/>
      <c r="G10" s="14">
        <f>SUM(G8:G9)</f>
        <v>1</v>
      </c>
      <c r="H10" s="45"/>
      <c r="I10" s="5"/>
      <c r="J10" s="59"/>
      <c r="K10" s="60"/>
      <c r="L10" s="60"/>
      <c r="M10" s="60">
        <f>L8+L9</f>
        <v>80.833333333333329</v>
      </c>
      <c r="N10" s="60"/>
    </row>
    <row r="11" spans="2:14" x14ac:dyDescent="0.25">
      <c r="B11" s="1180"/>
      <c r="C11" s="1178"/>
      <c r="D11" s="1168" t="s">
        <v>26</v>
      </c>
      <c r="E11" s="1171">
        <v>0.5</v>
      </c>
      <c r="F11" s="11" t="s">
        <v>27</v>
      </c>
      <c r="G11" s="48">
        <v>0.25</v>
      </c>
      <c r="H11" s="50">
        <v>5000</v>
      </c>
      <c r="I11" s="4" t="s">
        <v>186</v>
      </c>
      <c r="J11" s="61">
        <v>3500</v>
      </c>
      <c r="K11" s="62">
        <f>J11/H11*100</f>
        <v>70</v>
      </c>
      <c r="L11" s="62">
        <f t="shared" si="0"/>
        <v>17.5</v>
      </c>
      <c r="M11" s="62"/>
      <c r="N11" s="62">
        <f>K11*G11*E$11*C$8</f>
        <v>2.625</v>
      </c>
    </row>
    <row r="12" spans="2:14" x14ac:dyDescent="0.25">
      <c r="B12" s="1180"/>
      <c r="C12" s="1178"/>
      <c r="D12" s="1169"/>
      <c r="E12" s="1172"/>
      <c r="F12" s="9" t="s">
        <v>28</v>
      </c>
      <c r="G12" s="49">
        <v>0.35</v>
      </c>
      <c r="H12" s="50">
        <v>540</v>
      </c>
      <c r="I12" s="4" t="s">
        <v>187</v>
      </c>
      <c r="J12" s="61">
        <v>300</v>
      </c>
      <c r="K12" s="62">
        <f t="shared" ref="K12:K41" si="1">J12/H12*100</f>
        <v>55.555555555555557</v>
      </c>
      <c r="L12" s="62">
        <f t="shared" si="0"/>
        <v>19.444444444444443</v>
      </c>
      <c r="M12" s="62"/>
      <c r="N12" s="62">
        <f>K12*G12*E$11*C$8</f>
        <v>2.9166666666666665</v>
      </c>
    </row>
    <row r="13" spans="2:14" ht="15.75" thickBot="1" x14ac:dyDescent="0.3">
      <c r="B13" s="1180"/>
      <c r="C13" s="1178"/>
      <c r="D13" s="1169"/>
      <c r="E13" s="1172"/>
      <c r="F13" s="9" t="s">
        <v>134</v>
      </c>
      <c r="G13" s="49">
        <v>0.4</v>
      </c>
      <c r="H13" s="51">
        <v>65</v>
      </c>
      <c r="I13" s="2" t="s">
        <v>188</v>
      </c>
      <c r="J13" s="63">
        <v>25</v>
      </c>
      <c r="K13" s="64">
        <f t="shared" si="1"/>
        <v>38.461538461538467</v>
      </c>
      <c r="L13" s="64">
        <f t="shared" si="0"/>
        <v>15.384615384615387</v>
      </c>
      <c r="M13" s="64"/>
      <c r="N13" s="64">
        <f>K13*G13*E$11*C$8</f>
        <v>2.3076923076923079</v>
      </c>
    </row>
    <row r="14" spans="2:14" ht="15.75" thickBot="1" x14ac:dyDescent="0.3">
      <c r="B14" s="1180"/>
      <c r="C14" s="1178"/>
      <c r="D14" s="1170"/>
      <c r="E14" s="1173"/>
      <c r="F14" s="15"/>
      <c r="G14" s="14">
        <f>SUM(G11:G13)</f>
        <v>1</v>
      </c>
      <c r="H14" s="13"/>
      <c r="I14" s="44"/>
      <c r="J14" s="65"/>
      <c r="K14" s="66"/>
      <c r="L14" s="66"/>
      <c r="M14" s="66">
        <f>SUM(L11:L13)</f>
        <v>52.32905982905983</v>
      </c>
      <c r="N14" s="66"/>
    </row>
    <row r="15" spans="2:14" x14ac:dyDescent="0.25">
      <c r="B15" s="1180"/>
      <c r="C15" s="1178"/>
      <c r="D15" s="1168" t="s">
        <v>135</v>
      </c>
      <c r="E15" s="1171">
        <v>0.3</v>
      </c>
      <c r="F15" s="43" t="s">
        <v>29</v>
      </c>
      <c r="G15" s="47">
        <v>0.5</v>
      </c>
      <c r="H15" s="52">
        <v>3</v>
      </c>
      <c r="I15" s="12" t="s">
        <v>188</v>
      </c>
      <c r="J15" s="67">
        <v>2</v>
      </c>
      <c r="K15" s="68">
        <f t="shared" si="1"/>
        <v>66.666666666666657</v>
      </c>
      <c r="L15" s="68">
        <f t="shared" si="0"/>
        <v>33.333333333333329</v>
      </c>
      <c r="M15" s="68"/>
      <c r="N15" s="68">
        <f>K15*G15*E$15*C$8</f>
        <v>2.9999999999999996</v>
      </c>
    </row>
    <row r="16" spans="2:14" ht="15.75" thickBot="1" x14ac:dyDescent="0.3">
      <c r="B16" s="1180"/>
      <c r="C16" s="1178"/>
      <c r="D16" s="1183"/>
      <c r="E16" s="1184"/>
      <c r="F16" s="43" t="s">
        <v>136</v>
      </c>
      <c r="G16" s="49">
        <v>0.5</v>
      </c>
      <c r="H16" s="46">
        <v>100</v>
      </c>
      <c r="I16" s="6" t="s">
        <v>185</v>
      </c>
      <c r="J16" s="69">
        <v>50</v>
      </c>
      <c r="K16" s="70">
        <f t="shared" si="1"/>
        <v>50</v>
      </c>
      <c r="L16" s="70">
        <f t="shared" si="0"/>
        <v>25</v>
      </c>
      <c r="M16" s="70"/>
      <c r="N16" s="70">
        <f>K16*G16*E$15*C$8</f>
        <v>2.25</v>
      </c>
    </row>
    <row r="17" spans="2:14" ht="15.75" thickBot="1" x14ac:dyDescent="0.3">
      <c r="B17" s="1181"/>
      <c r="C17" s="1182"/>
      <c r="D17" s="34"/>
      <c r="E17" s="14">
        <f>SUM(E8:E16)</f>
        <v>1</v>
      </c>
      <c r="F17" s="15"/>
      <c r="G17" s="14">
        <f>SUM(G15:G16)</f>
        <v>1</v>
      </c>
      <c r="H17" s="13"/>
      <c r="I17" s="44"/>
      <c r="J17" s="65"/>
      <c r="K17" s="66"/>
      <c r="L17" s="66"/>
      <c r="M17" s="60">
        <f>L15+L16</f>
        <v>58.333333333333329</v>
      </c>
      <c r="N17" s="60"/>
    </row>
    <row r="18" spans="2:14" x14ac:dyDescent="0.25">
      <c r="B18" s="1185" t="s">
        <v>14</v>
      </c>
      <c r="C18" s="1177">
        <v>0.4</v>
      </c>
      <c r="D18" s="1168" t="s">
        <v>30</v>
      </c>
      <c r="E18" s="1172">
        <v>0.25</v>
      </c>
      <c r="F18" s="9" t="s">
        <v>31</v>
      </c>
      <c r="G18" s="49">
        <v>0.45</v>
      </c>
      <c r="H18" s="52">
        <v>4</v>
      </c>
      <c r="I18" s="12" t="s">
        <v>188</v>
      </c>
      <c r="J18" s="67">
        <v>3</v>
      </c>
      <c r="K18" s="68">
        <f t="shared" si="1"/>
        <v>75</v>
      </c>
      <c r="L18" s="68">
        <f t="shared" si="0"/>
        <v>33.75</v>
      </c>
      <c r="M18" s="68"/>
      <c r="N18" s="68">
        <f>K18*G18*E$18*C$18</f>
        <v>3.375</v>
      </c>
    </row>
    <row r="19" spans="2:14" x14ac:dyDescent="0.25">
      <c r="B19" s="1180"/>
      <c r="C19" s="1178"/>
      <c r="D19" s="1169"/>
      <c r="E19" s="1172"/>
      <c r="F19" s="9" t="s">
        <v>32</v>
      </c>
      <c r="G19" s="49">
        <v>0.15</v>
      </c>
      <c r="H19" s="50">
        <v>50</v>
      </c>
      <c r="I19" s="4" t="s">
        <v>189</v>
      </c>
      <c r="J19" s="61">
        <v>45</v>
      </c>
      <c r="K19" s="62">
        <f t="shared" si="1"/>
        <v>90</v>
      </c>
      <c r="L19" s="62">
        <f t="shared" si="0"/>
        <v>13.5</v>
      </c>
      <c r="M19" s="62"/>
      <c r="N19" s="62">
        <f>K19*G19*E$18*C$18</f>
        <v>1.35</v>
      </c>
    </row>
    <row r="20" spans="2:14" ht="15.75" thickBot="1" x14ac:dyDescent="0.3">
      <c r="B20" s="1180"/>
      <c r="C20" s="1178"/>
      <c r="D20" s="1169"/>
      <c r="E20" s="1172"/>
      <c r="F20" s="9" t="s">
        <v>137</v>
      </c>
      <c r="G20" s="49">
        <v>0.4</v>
      </c>
      <c r="H20" s="51">
        <v>689</v>
      </c>
      <c r="I20" s="2" t="s">
        <v>185</v>
      </c>
      <c r="J20" s="63">
        <v>500</v>
      </c>
      <c r="K20" s="64">
        <f t="shared" si="1"/>
        <v>72.568940493468787</v>
      </c>
      <c r="L20" s="64">
        <f t="shared" si="0"/>
        <v>29.027576197387518</v>
      </c>
      <c r="M20" s="64"/>
      <c r="N20" s="64">
        <f>K20*G20*E$18*C$18</f>
        <v>2.9027576197387521</v>
      </c>
    </row>
    <row r="21" spans="2:14" ht="15.75" thickBot="1" x14ac:dyDescent="0.3">
      <c r="B21" s="1180"/>
      <c r="C21" s="1178"/>
      <c r="D21" s="1170"/>
      <c r="E21" s="1173"/>
      <c r="F21" s="15"/>
      <c r="G21" s="14">
        <f>SUM(G18:G20)</f>
        <v>1</v>
      </c>
      <c r="H21" s="13"/>
      <c r="I21" s="44"/>
      <c r="J21" s="65"/>
      <c r="K21" s="66"/>
      <c r="L21" s="66"/>
      <c r="M21" s="66">
        <f>SUM(L18:L20)</f>
        <v>76.277576197387518</v>
      </c>
      <c r="N21" s="66"/>
    </row>
    <row r="22" spans="2:14" x14ac:dyDescent="0.25">
      <c r="B22" s="1180"/>
      <c r="C22" s="1178"/>
      <c r="D22" s="1168" t="s">
        <v>33</v>
      </c>
      <c r="E22" s="1171">
        <v>0.45</v>
      </c>
      <c r="F22" s="43" t="s">
        <v>34</v>
      </c>
      <c r="G22" s="47">
        <v>0.5</v>
      </c>
      <c r="H22" s="52">
        <v>400</v>
      </c>
      <c r="I22" s="12" t="s">
        <v>183</v>
      </c>
      <c r="J22" s="67">
        <v>300</v>
      </c>
      <c r="K22" s="68">
        <f t="shared" si="1"/>
        <v>75</v>
      </c>
      <c r="L22" s="68">
        <f t="shared" si="0"/>
        <v>37.5</v>
      </c>
      <c r="M22" s="68"/>
      <c r="N22" s="68">
        <f>K22*G22*E$22*C$18</f>
        <v>6.75</v>
      </c>
    </row>
    <row r="23" spans="2:14" ht="15.75" thickBot="1" x14ac:dyDescent="0.3">
      <c r="B23" s="1180"/>
      <c r="C23" s="1178"/>
      <c r="D23" s="1169"/>
      <c r="E23" s="1172"/>
      <c r="F23" s="9" t="s">
        <v>138</v>
      </c>
      <c r="G23" s="49">
        <v>0.5</v>
      </c>
      <c r="H23" s="51">
        <v>100</v>
      </c>
      <c r="I23" s="2" t="s">
        <v>184</v>
      </c>
      <c r="J23" s="63">
        <v>90</v>
      </c>
      <c r="K23" s="64">
        <f t="shared" si="1"/>
        <v>90</v>
      </c>
      <c r="L23" s="64">
        <f t="shared" si="0"/>
        <v>45</v>
      </c>
      <c r="M23" s="64"/>
      <c r="N23" s="64">
        <f>K23*G23*E$22*C$18</f>
        <v>8.1</v>
      </c>
    </row>
    <row r="24" spans="2:14" ht="15.75" thickBot="1" x14ac:dyDescent="0.3">
      <c r="B24" s="1180"/>
      <c r="C24" s="1178"/>
      <c r="D24" s="1170"/>
      <c r="E24" s="1173"/>
      <c r="F24" s="15"/>
      <c r="G24" s="14">
        <f>SUM(G22:G23)</f>
        <v>1</v>
      </c>
      <c r="H24" s="13"/>
      <c r="I24" s="44"/>
      <c r="J24" s="65"/>
      <c r="K24" s="66"/>
      <c r="L24" s="66"/>
      <c r="M24" s="66">
        <f>L22+L23</f>
        <v>82.5</v>
      </c>
      <c r="N24" s="66"/>
    </row>
    <row r="25" spans="2:14" x14ac:dyDescent="0.25">
      <c r="B25" s="1180"/>
      <c r="C25" s="1178"/>
      <c r="D25" s="1168" t="s">
        <v>139</v>
      </c>
      <c r="E25" s="1171">
        <v>0.3</v>
      </c>
      <c r="F25" s="9" t="s">
        <v>35</v>
      </c>
      <c r="G25" s="49">
        <v>0.35</v>
      </c>
      <c r="H25" s="52">
        <v>45</v>
      </c>
      <c r="I25" s="12" t="s">
        <v>187</v>
      </c>
      <c r="J25" s="67">
        <v>35</v>
      </c>
      <c r="K25" s="68">
        <f t="shared" si="1"/>
        <v>77.777777777777786</v>
      </c>
      <c r="L25" s="68">
        <f t="shared" si="0"/>
        <v>27.222222222222225</v>
      </c>
      <c r="M25" s="68"/>
      <c r="N25" s="68">
        <f>K25*G25*E$25*C$18</f>
        <v>3.2666666666666675</v>
      </c>
    </row>
    <row r="26" spans="2:14" x14ac:dyDescent="0.25">
      <c r="B26" s="1180"/>
      <c r="C26" s="1178"/>
      <c r="D26" s="1169"/>
      <c r="E26" s="1172"/>
      <c r="F26" s="9" t="s">
        <v>36</v>
      </c>
      <c r="G26" s="49">
        <v>0.45</v>
      </c>
      <c r="H26" s="50">
        <v>30</v>
      </c>
      <c r="I26" s="4" t="s">
        <v>185</v>
      </c>
      <c r="J26" s="61">
        <v>25</v>
      </c>
      <c r="K26" s="62">
        <f t="shared" si="1"/>
        <v>83.333333333333343</v>
      </c>
      <c r="L26" s="62">
        <f t="shared" si="0"/>
        <v>37.500000000000007</v>
      </c>
      <c r="M26" s="62"/>
      <c r="N26" s="62">
        <f>K26*G26*E$25*C$18</f>
        <v>4.5000000000000009</v>
      </c>
    </row>
    <row r="27" spans="2:14" ht="15.75" thickBot="1" x14ac:dyDescent="0.3">
      <c r="B27" s="1180"/>
      <c r="C27" s="1178"/>
      <c r="D27" s="1169"/>
      <c r="E27" s="1172"/>
      <c r="F27" s="43" t="s">
        <v>140</v>
      </c>
      <c r="G27" s="47">
        <v>0.2</v>
      </c>
      <c r="H27" s="51">
        <v>80</v>
      </c>
      <c r="I27" s="2" t="s">
        <v>189</v>
      </c>
      <c r="J27" s="63">
        <v>70</v>
      </c>
      <c r="K27" s="64">
        <f t="shared" si="1"/>
        <v>87.5</v>
      </c>
      <c r="L27" s="64">
        <f t="shared" si="0"/>
        <v>17.5</v>
      </c>
      <c r="M27" s="64"/>
      <c r="N27" s="64">
        <f>K27*G27*E$25*C$18</f>
        <v>2.1</v>
      </c>
    </row>
    <row r="28" spans="2:14" ht="15.75" thickBot="1" x14ac:dyDescent="0.3">
      <c r="B28" s="1181"/>
      <c r="C28" s="1182"/>
      <c r="D28" s="35"/>
      <c r="E28" s="14">
        <f>SUM(E18:E27)</f>
        <v>1</v>
      </c>
      <c r="F28" s="15"/>
      <c r="G28" s="14">
        <f>SUM(G25:G27)</f>
        <v>1</v>
      </c>
      <c r="H28" s="13"/>
      <c r="I28" s="44"/>
      <c r="J28" s="65"/>
      <c r="K28" s="66"/>
      <c r="L28" s="66"/>
      <c r="M28" s="66">
        <f>SUM(L25:L27)</f>
        <v>82.222222222222229</v>
      </c>
      <c r="N28" s="66"/>
    </row>
    <row r="29" spans="2:14" x14ac:dyDescent="0.25">
      <c r="B29" s="1174" t="s">
        <v>141</v>
      </c>
      <c r="C29" s="1177">
        <v>0.3</v>
      </c>
      <c r="D29" s="1168" t="s">
        <v>142</v>
      </c>
      <c r="E29" s="1171">
        <v>0.15</v>
      </c>
      <c r="F29" s="9" t="s">
        <v>143</v>
      </c>
      <c r="G29" s="49">
        <v>0.3</v>
      </c>
      <c r="H29" s="52">
        <v>90</v>
      </c>
      <c r="I29" s="12" t="s">
        <v>188</v>
      </c>
      <c r="J29" s="67">
        <v>80</v>
      </c>
      <c r="K29" s="68">
        <f t="shared" si="1"/>
        <v>88.888888888888886</v>
      </c>
      <c r="L29" s="68">
        <f t="shared" si="0"/>
        <v>26.666666666666664</v>
      </c>
      <c r="M29" s="68"/>
      <c r="N29" s="68">
        <f>K29*G29*E$29*C$29</f>
        <v>1.1999999999999997</v>
      </c>
    </row>
    <row r="30" spans="2:14" x14ac:dyDescent="0.25">
      <c r="B30" s="1175"/>
      <c r="C30" s="1178"/>
      <c r="D30" s="1169"/>
      <c r="E30" s="1172"/>
      <c r="F30" s="9" t="s">
        <v>144</v>
      </c>
      <c r="G30" s="49">
        <v>0.3</v>
      </c>
      <c r="H30" s="50">
        <v>4000</v>
      </c>
      <c r="I30" s="4" t="s">
        <v>183</v>
      </c>
      <c r="J30" s="61">
        <v>3500</v>
      </c>
      <c r="K30" s="62">
        <f t="shared" si="1"/>
        <v>87.5</v>
      </c>
      <c r="L30" s="62">
        <f t="shared" si="0"/>
        <v>26.25</v>
      </c>
      <c r="M30" s="62"/>
      <c r="N30" s="62">
        <f>K30*G30*E$29*C$29</f>
        <v>1.1812499999999999</v>
      </c>
    </row>
    <row r="31" spans="2:14" ht="15.75" thickBot="1" x14ac:dyDescent="0.3">
      <c r="B31" s="1175"/>
      <c r="C31" s="1178"/>
      <c r="D31" s="1169"/>
      <c r="E31" s="1172"/>
      <c r="F31" s="9" t="s">
        <v>145</v>
      </c>
      <c r="G31" s="49">
        <v>0.4</v>
      </c>
      <c r="H31" s="51">
        <v>120</v>
      </c>
      <c r="I31" s="2" t="s">
        <v>184</v>
      </c>
      <c r="J31" s="63">
        <v>100</v>
      </c>
      <c r="K31" s="64">
        <f t="shared" si="1"/>
        <v>83.333333333333343</v>
      </c>
      <c r="L31" s="64">
        <f t="shared" si="0"/>
        <v>33.333333333333336</v>
      </c>
      <c r="M31" s="64"/>
      <c r="N31" s="64">
        <f>K31*G31*E$29*C$29</f>
        <v>1.5</v>
      </c>
    </row>
    <row r="32" spans="2:14" ht="15.75" thickBot="1" x14ac:dyDescent="0.3">
      <c r="B32" s="1175"/>
      <c r="C32" s="1178"/>
      <c r="D32" s="1170"/>
      <c r="E32" s="1173"/>
      <c r="F32" s="15"/>
      <c r="G32" s="14">
        <f>SUM(G29:G31)</f>
        <v>1</v>
      </c>
      <c r="H32" s="13"/>
      <c r="I32" s="44"/>
      <c r="J32" s="65"/>
      <c r="K32" s="66"/>
      <c r="L32" s="66"/>
      <c r="M32" s="66">
        <f>SUM(L29:L31)</f>
        <v>86.25</v>
      </c>
      <c r="N32" s="66"/>
    </row>
    <row r="33" spans="2:14" x14ac:dyDescent="0.25">
      <c r="B33" s="1175"/>
      <c r="C33" s="1178"/>
      <c r="D33" s="1168" t="s">
        <v>146</v>
      </c>
      <c r="E33" s="1171">
        <v>0.35</v>
      </c>
      <c r="F33" s="9" t="s">
        <v>147</v>
      </c>
      <c r="G33" s="49">
        <v>0.25</v>
      </c>
      <c r="H33" s="52">
        <v>7</v>
      </c>
      <c r="I33" s="12" t="s">
        <v>187</v>
      </c>
      <c r="J33" s="67">
        <v>6</v>
      </c>
      <c r="K33" s="68">
        <f t="shared" si="1"/>
        <v>85.714285714285708</v>
      </c>
      <c r="L33" s="68">
        <f t="shared" si="0"/>
        <v>21.428571428571427</v>
      </c>
      <c r="M33" s="68"/>
      <c r="N33" s="68">
        <f>K33*G33*E$33*C$29</f>
        <v>2.2499999999999996</v>
      </c>
    </row>
    <row r="34" spans="2:14" x14ac:dyDescent="0.25">
      <c r="B34" s="1175"/>
      <c r="C34" s="1178"/>
      <c r="D34" s="1169"/>
      <c r="E34" s="1172"/>
      <c r="F34" s="9" t="s">
        <v>148</v>
      </c>
      <c r="G34" s="49">
        <v>0.25</v>
      </c>
      <c r="H34" s="50">
        <v>45</v>
      </c>
      <c r="I34" s="4" t="s">
        <v>188</v>
      </c>
      <c r="J34" s="61">
        <v>40</v>
      </c>
      <c r="K34" s="62">
        <f t="shared" si="1"/>
        <v>88.888888888888886</v>
      </c>
      <c r="L34" s="62">
        <f t="shared" si="0"/>
        <v>22.222222222222221</v>
      </c>
      <c r="M34" s="62"/>
      <c r="N34" s="62">
        <f>K34*G34*E$33*C$29</f>
        <v>2.333333333333333</v>
      </c>
    </row>
    <row r="35" spans="2:14" ht="15.75" thickBot="1" x14ac:dyDescent="0.3">
      <c r="B35" s="1175"/>
      <c r="C35" s="1178"/>
      <c r="D35" s="1169"/>
      <c r="E35" s="1172"/>
      <c r="F35" s="9" t="s">
        <v>149</v>
      </c>
      <c r="G35" s="49">
        <v>0.5</v>
      </c>
      <c r="H35" s="51">
        <v>80</v>
      </c>
      <c r="I35" s="2" t="s">
        <v>182</v>
      </c>
      <c r="J35" s="63">
        <v>70</v>
      </c>
      <c r="K35" s="64">
        <f t="shared" si="1"/>
        <v>87.5</v>
      </c>
      <c r="L35" s="64">
        <f t="shared" si="0"/>
        <v>43.75</v>
      </c>
      <c r="M35" s="64"/>
      <c r="N35" s="64">
        <f>K35*G35*E$33*C$29</f>
        <v>4.5937499999999991</v>
      </c>
    </row>
    <row r="36" spans="2:14" ht="15.75" thickBot="1" x14ac:dyDescent="0.3">
      <c r="B36" s="1175"/>
      <c r="C36" s="1178"/>
      <c r="D36" s="1170"/>
      <c r="E36" s="1173"/>
      <c r="F36" s="15"/>
      <c r="G36" s="14">
        <f>SUM(G33:G35)</f>
        <v>1</v>
      </c>
      <c r="H36" s="13"/>
      <c r="I36" s="44"/>
      <c r="J36" s="65"/>
      <c r="K36" s="66"/>
      <c r="L36" s="66"/>
      <c r="M36" s="66">
        <f>SUM(L33:L35)</f>
        <v>87.400793650793645</v>
      </c>
      <c r="N36" s="66"/>
    </row>
    <row r="37" spans="2:14" x14ac:dyDescent="0.25">
      <c r="B37" s="1175"/>
      <c r="C37" s="1178"/>
      <c r="D37" s="1168" t="s">
        <v>150</v>
      </c>
      <c r="E37" s="1171">
        <v>0.45</v>
      </c>
      <c r="F37" s="10" t="s">
        <v>151</v>
      </c>
      <c r="G37" s="7">
        <v>0.5</v>
      </c>
      <c r="H37" s="52">
        <v>150</v>
      </c>
      <c r="I37" s="12" t="s">
        <v>183</v>
      </c>
      <c r="J37" s="67">
        <v>120</v>
      </c>
      <c r="K37" s="68">
        <f t="shared" si="1"/>
        <v>80</v>
      </c>
      <c r="L37" s="68">
        <f t="shared" si="0"/>
        <v>40</v>
      </c>
      <c r="M37" s="68"/>
      <c r="N37" s="68">
        <f>K37*G37*E$37*C$29</f>
        <v>5.3999999999999995</v>
      </c>
    </row>
    <row r="38" spans="2:14" ht="15.75" thickBot="1" x14ac:dyDescent="0.3">
      <c r="B38" s="1175"/>
      <c r="C38" s="1178"/>
      <c r="D38" s="1169"/>
      <c r="E38" s="1172"/>
      <c r="F38" s="9" t="s">
        <v>152</v>
      </c>
      <c r="G38" s="49">
        <v>0.5</v>
      </c>
      <c r="H38" s="51">
        <v>100</v>
      </c>
      <c r="I38" s="2" t="s">
        <v>185</v>
      </c>
      <c r="J38" s="63">
        <v>80</v>
      </c>
      <c r="K38" s="64">
        <f t="shared" si="1"/>
        <v>80</v>
      </c>
      <c r="L38" s="64">
        <f t="shared" si="0"/>
        <v>40</v>
      </c>
      <c r="M38" s="64"/>
      <c r="N38" s="64">
        <f>K38*G38*E$37*C$29</f>
        <v>5.3999999999999995</v>
      </c>
    </row>
    <row r="39" spans="2:14" ht="15.75" thickBot="1" x14ac:dyDescent="0.3">
      <c r="B39" s="1175"/>
      <c r="C39" s="1178"/>
      <c r="D39" s="1170"/>
      <c r="E39" s="1173"/>
      <c r="F39" s="15"/>
      <c r="G39" s="14">
        <f>SUM(G37:G38)</f>
        <v>1</v>
      </c>
      <c r="H39" s="13"/>
      <c r="I39" s="44"/>
      <c r="J39" s="65"/>
      <c r="K39" s="66"/>
      <c r="L39" s="66"/>
      <c r="M39" s="66">
        <f>L37+L38</f>
        <v>80</v>
      </c>
      <c r="N39" s="66"/>
    </row>
    <row r="40" spans="2:14" x14ac:dyDescent="0.25">
      <c r="B40" s="1175"/>
      <c r="C40" s="1179"/>
      <c r="D40" s="1168" t="s">
        <v>153</v>
      </c>
      <c r="E40" s="1171">
        <v>0.05</v>
      </c>
      <c r="F40" s="9" t="s">
        <v>154</v>
      </c>
      <c r="G40" s="49">
        <v>0.5</v>
      </c>
      <c r="H40" s="52">
        <v>50</v>
      </c>
      <c r="I40" s="12" t="s">
        <v>187</v>
      </c>
      <c r="J40" s="67">
        <v>40</v>
      </c>
      <c r="K40" s="68">
        <f t="shared" si="1"/>
        <v>80</v>
      </c>
      <c r="L40" s="68">
        <f t="shared" si="0"/>
        <v>40</v>
      </c>
      <c r="M40" s="68"/>
      <c r="N40" s="68">
        <f>K40*G40*E$40*C$29</f>
        <v>0.6</v>
      </c>
    </row>
    <row r="41" spans="2:14" ht="15.75" thickBot="1" x14ac:dyDescent="0.3">
      <c r="B41" s="1175"/>
      <c r="C41" s="1179"/>
      <c r="D41" s="1169"/>
      <c r="E41" s="1172"/>
      <c r="F41" s="43" t="s">
        <v>155</v>
      </c>
      <c r="G41" s="47">
        <v>0.5</v>
      </c>
      <c r="H41" s="50">
        <v>300</v>
      </c>
      <c r="I41" s="4" t="s">
        <v>184</v>
      </c>
      <c r="J41" s="61">
        <v>250</v>
      </c>
      <c r="K41" s="62">
        <f t="shared" si="1"/>
        <v>83.333333333333343</v>
      </c>
      <c r="L41" s="62">
        <f t="shared" si="0"/>
        <v>41.666666666666671</v>
      </c>
      <c r="M41" s="64"/>
      <c r="N41" s="64">
        <f>K41*G41*E$40*C$29</f>
        <v>0.625</v>
      </c>
    </row>
    <row r="42" spans="2:14" ht="15.75" thickBot="1" x14ac:dyDescent="0.3">
      <c r="B42" s="1176"/>
      <c r="C42" s="14">
        <f>SUM(C8:C41)</f>
        <v>1</v>
      </c>
      <c r="D42" s="36"/>
      <c r="E42" s="14">
        <f>SUM(E29:E41)</f>
        <v>1</v>
      </c>
      <c r="F42" s="15"/>
      <c r="G42" s="14">
        <f>SUM(G40:G41)</f>
        <v>1</v>
      </c>
      <c r="H42" s="53"/>
      <c r="I42" s="54"/>
      <c r="J42" s="65"/>
      <c r="K42" s="66"/>
      <c r="L42" s="66"/>
      <c r="M42" s="66">
        <f>L40+L41</f>
        <v>81.666666666666671</v>
      </c>
      <c r="N42" s="66"/>
    </row>
    <row r="43" spans="2:14" ht="15.75" thickBot="1" x14ac:dyDescent="0.3">
      <c r="I43" s="29"/>
    </row>
    <row r="44" spans="2:14" ht="19.5" thickBot="1" x14ac:dyDescent="0.35">
      <c r="J44" s="71" t="s">
        <v>200</v>
      </c>
      <c r="K44" s="73">
        <f>AVERAGE(K8:K41)</f>
        <v>77.547568364549491</v>
      </c>
      <c r="L44" s="41"/>
      <c r="M44" s="74" t="s">
        <v>199</v>
      </c>
      <c r="N44" s="72">
        <f>SUM(N8:N42)</f>
        <v>75.377116594097728</v>
      </c>
    </row>
    <row r="45" spans="2:14" ht="15.75" thickBot="1" x14ac:dyDescent="0.3"/>
    <row r="46" spans="2:14" ht="30" customHeight="1" x14ac:dyDescent="0.25">
      <c r="J46" s="1152" t="s">
        <v>203</v>
      </c>
      <c r="K46" s="1153"/>
      <c r="L46" s="28"/>
      <c r="M46" s="1152" t="s">
        <v>204</v>
      </c>
      <c r="N46" s="1153"/>
    </row>
    <row r="47" spans="2:14" x14ac:dyDescent="0.25">
      <c r="J47" s="1154"/>
      <c r="K47" s="1155"/>
      <c r="L47" s="28"/>
      <c r="M47" s="1154"/>
      <c r="N47" s="1155"/>
    </row>
    <row r="48" spans="2:14" ht="15" customHeight="1" x14ac:dyDescent="0.25">
      <c r="J48" s="1154"/>
      <c r="K48" s="1155"/>
      <c r="M48" s="1154"/>
      <c r="N48" s="1155"/>
    </row>
    <row r="49" spans="10:14" ht="15.75" thickBot="1" x14ac:dyDescent="0.3">
      <c r="J49" s="1156"/>
      <c r="K49" s="1157"/>
      <c r="M49" s="1156"/>
      <c r="N49" s="1157"/>
    </row>
  </sheetData>
  <mergeCells count="43">
    <mergeCell ref="E6:E7"/>
    <mergeCell ref="F6:F7"/>
    <mergeCell ref="N6:N7"/>
    <mergeCell ref="B5:N5"/>
    <mergeCell ref="B6:B7"/>
    <mergeCell ref="C6:C7"/>
    <mergeCell ref="D6:D7"/>
    <mergeCell ref="E18:E21"/>
    <mergeCell ref="E22:E24"/>
    <mergeCell ref="B8:B17"/>
    <mergeCell ref="D8:D10"/>
    <mergeCell ref="E8:E10"/>
    <mergeCell ref="C8:C17"/>
    <mergeCell ref="D11:D14"/>
    <mergeCell ref="E11:E14"/>
    <mergeCell ref="D15:D16"/>
    <mergeCell ref="E15:E16"/>
    <mergeCell ref="B18:B28"/>
    <mergeCell ref="C18:C28"/>
    <mergeCell ref="D18:D21"/>
    <mergeCell ref="D22:D24"/>
    <mergeCell ref="D25:D27"/>
    <mergeCell ref="C29:C41"/>
    <mergeCell ref="D29:D32"/>
    <mergeCell ref="E29:E32"/>
    <mergeCell ref="D33:D36"/>
    <mergeCell ref="E33:E36"/>
    <mergeCell ref="J46:K49"/>
    <mergeCell ref="M46:N49"/>
    <mergeCell ref="B2:N2"/>
    <mergeCell ref="J6:J7"/>
    <mergeCell ref="H6:H7"/>
    <mergeCell ref="K6:K7"/>
    <mergeCell ref="L6:L7"/>
    <mergeCell ref="M6:M7"/>
    <mergeCell ref="G6:G7"/>
    <mergeCell ref="I6:I7"/>
    <mergeCell ref="D37:D39"/>
    <mergeCell ref="E37:E39"/>
    <mergeCell ref="D40:D41"/>
    <mergeCell ref="E40:E41"/>
    <mergeCell ref="E25:E27"/>
    <mergeCell ref="B29:B42"/>
  </mergeCells>
  <pageMargins left="0.70866141732283472" right="0.70866141732283472" top="0.74803149606299213" bottom="0.74803149606299213" header="0.31496062992125984" footer="0.31496062992125984"/>
  <pageSetup scale="5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9"/>
  <sheetViews>
    <sheetView view="pageBreakPreview" zoomScale="80" zoomScaleNormal="140" zoomScaleSheetLayoutView="80" workbookViewId="0">
      <selection activeCell="C7" sqref="C7"/>
    </sheetView>
  </sheetViews>
  <sheetFormatPr baseColWidth="10" defaultRowHeight="15" x14ac:dyDescent="0.25"/>
  <cols>
    <col min="1" max="1" width="15" customWidth="1"/>
    <col min="2" max="2" width="50.28515625" bestFit="1" customWidth="1"/>
    <col min="3" max="3" width="23.42578125" customWidth="1"/>
    <col min="4" max="4" width="24" customWidth="1"/>
    <col min="6" max="6" width="11.7109375" bestFit="1" customWidth="1"/>
  </cols>
  <sheetData>
    <row r="1" spans="1:5" ht="156" customHeight="1" thickBot="1" x14ac:dyDescent="0.3">
      <c r="A1" s="1199"/>
      <c r="B1" s="1199"/>
      <c r="C1" s="1199"/>
      <c r="D1" s="1199"/>
      <c r="E1" s="1199"/>
    </row>
    <row r="2" spans="1:5" ht="16.5" customHeight="1" x14ac:dyDescent="0.25">
      <c r="A2" s="1200" t="s">
        <v>764</v>
      </c>
      <c r="B2" s="1201"/>
      <c r="C2" s="1201"/>
      <c r="D2" s="1201"/>
      <c r="E2" s="1202"/>
    </row>
    <row r="3" spans="1:5" ht="18" x14ac:dyDescent="0.25">
      <c r="A3" s="1206" t="s">
        <v>765</v>
      </c>
      <c r="B3" s="1207"/>
      <c r="C3" s="1207"/>
      <c r="D3" s="1207"/>
      <c r="E3" s="1208"/>
    </row>
    <row r="4" spans="1:5" s="30" customFormat="1" ht="15.75" customHeight="1" x14ac:dyDescent="0.2">
      <c r="A4" s="1203" t="s">
        <v>763</v>
      </c>
      <c r="B4" s="1204"/>
      <c r="C4" s="1204">
        <v>2019</v>
      </c>
      <c r="D4" s="1204"/>
      <c r="E4" s="1205"/>
    </row>
    <row r="5" spans="1:5" s="30" customFormat="1" ht="12.75" x14ac:dyDescent="0.2">
      <c r="A5" s="1195"/>
      <c r="B5" s="1196"/>
      <c r="C5" s="1196"/>
      <c r="D5" s="1196"/>
      <c r="E5" s="1197"/>
    </row>
    <row r="6" spans="1:5" s="30" customFormat="1" ht="15.75" x14ac:dyDescent="0.2">
      <c r="A6" s="331"/>
      <c r="B6" s="332" t="s">
        <v>639</v>
      </c>
      <c r="C6" s="333" t="s">
        <v>640</v>
      </c>
      <c r="D6" s="334" t="s">
        <v>641</v>
      </c>
      <c r="E6" s="335" t="s">
        <v>481</v>
      </c>
    </row>
    <row r="7" spans="1:5" s="30" customFormat="1" ht="15.75" x14ac:dyDescent="0.2">
      <c r="A7" s="336">
        <v>3000</v>
      </c>
      <c r="B7" s="337" t="s">
        <v>96</v>
      </c>
      <c r="C7" s="538">
        <f>SUM(C8+C32)</f>
        <v>26518326247.169998</v>
      </c>
      <c r="D7" s="538">
        <f>SUM(D8+D32)</f>
        <v>20812122888.330002</v>
      </c>
      <c r="E7" s="539">
        <f>D7*100/C7</f>
        <v>78.482038022859925</v>
      </c>
    </row>
    <row r="8" spans="1:5" s="30" customFormat="1" ht="15.75" x14ac:dyDescent="0.2">
      <c r="A8" s="338">
        <v>3100</v>
      </c>
      <c r="B8" s="339" t="s">
        <v>97</v>
      </c>
      <c r="C8" s="540">
        <f>SUM(C9+C13)</f>
        <v>23438326247.169998</v>
      </c>
      <c r="D8" s="540">
        <f>SUM(D9+D13)</f>
        <v>17732122888.330002</v>
      </c>
      <c r="E8" s="539">
        <f>D8*100/C8</f>
        <v>75.654390596559864</v>
      </c>
    </row>
    <row r="9" spans="1:5" s="31" customFormat="1" ht="15.75" x14ac:dyDescent="0.25">
      <c r="A9" s="340">
        <v>3110</v>
      </c>
      <c r="B9" s="341" t="s">
        <v>98</v>
      </c>
      <c r="C9" s="542">
        <f>SUM(C10+C11+C12)</f>
        <v>12000000000</v>
      </c>
      <c r="D9" s="542">
        <f>SUM(D10+D11+D12)</f>
        <v>12252613078.030001</v>
      </c>
      <c r="E9" s="543">
        <f>D9*100/C9</f>
        <v>102.10510898358334</v>
      </c>
    </row>
    <row r="10" spans="1:5" s="30" customFormat="1" ht="15.75" x14ac:dyDescent="0.2">
      <c r="A10" s="342"/>
      <c r="B10" s="343" t="s">
        <v>482</v>
      </c>
      <c r="C10" s="544">
        <v>0</v>
      </c>
      <c r="D10" s="545">
        <v>0</v>
      </c>
      <c r="E10" s="546">
        <v>0</v>
      </c>
    </row>
    <row r="11" spans="1:5" s="30" customFormat="1" ht="15.75" x14ac:dyDescent="0.2">
      <c r="A11" s="342"/>
      <c r="B11" s="343" t="s">
        <v>99</v>
      </c>
      <c r="C11" s="544">
        <v>12000000000</v>
      </c>
      <c r="D11" s="545">
        <v>12252613078.030001</v>
      </c>
      <c r="E11" s="546">
        <f>D11*100/C11</f>
        <v>102.10510898358334</v>
      </c>
    </row>
    <row r="12" spans="1:5" s="30" customFormat="1" ht="15.75" x14ac:dyDescent="0.2">
      <c r="A12" s="342"/>
      <c r="B12" s="343" t="s">
        <v>9</v>
      </c>
      <c r="C12" s="544">
        <v>0</v>
      </c>
      <c r="D12" s="545">
        <v>0</v>
      </c>
      <c r="E12" s="546">
        <v>0</v>
      </c>
    </row>
    <row r="13" spans="1:5" s="32" customFormat="1" ht="15.75" x14ac:dyDescent="0.2">
      <c r="A13" s="340">
        <v>3120</v>
      </c>
      <c r="B13" s="341" t="s">
        <v>100</v>
      </c>
      <c r="C13" s="542">
        <f>SUM(C14+C17+C18+C19+C20+C25)</f>
        <v>11438326247.17</v>
      </c>
      <c r="D13" s="542">
        <f>SUM(D14+D17+D18+D19+D20+D25)</f>
        <v>5479509810.2999992</v>
      </c>
      <c r="E13" s="539">
        <f t="shared" ref="E13:E32" si="0">D13*100/C13</f>
        <v>47.904821841007603</v>
      </c>
    </row>
    <row r="14" spans="1:5" s="32" customFormat="1" ht="15.75" x14ac:dyDescent="0.2">
      <c r="A14" s="342">
        <v>3121</v>
      </c>
      <c r="B14" s="344" t="s">
        <v>101</v>
      </c>
      <c r="C14" s="547">
        <f>SUM(C15:C16)</f>
        <v>800000000</v>
      </c>
      <c r="D14" s="547">
        <f>SUM(D15:D16)</f>
        <v>533778911.00999999</v>
      </c>
      <c r="E14" s="539">
        <f t="shared" si="0"/>
        <v>66.72236387625</v>
      </c>
    </row>
    <row r="15" spans="1:5" s="32" customFormat="1" ht="15.75" x14ac:dyDescent="0.2">
      <c r="A15" s="342"/>
      <c r="B15" s="343" t="s">
        <v>102</v>
      </c>
      <c r="C15" s="544">
        <v>800000000</v>
      </c>
      <c r="D15" s="545">
        <v>533778911.00999999</v>
      </c>
      <c r="E15" s="546">
        <f t="shared" si="0"/>
        <v>66.72236387625</v>
      </c>
    </row>
    <row r="16" spans="1:5" s="30" customFormat="1" ht="15.75" x14ac:dyDescent="0.2">
      <c r="A16" s="342"/>
      <c r="B16" s="343" t="s">
        <v>103</v>
      </c>
      <c r="C16" s="544">
        <v>0</v>
      </c>
      <c r="D16" s="545">
        <v>0</v>
      </c>
      <c r="E16" s="546">
        <v>0</v>
      </c>
    </row>
    <row r="17" spans="1:6" s="33" customFormat="1" ht="15.75" x14ac:dyDescent="0.2">
      <c r="A17" s="342">
        <v>3123</v>
      </c>
      <c r="B17" s="344" t="s">
        <v>104</v>
      </c>
      <c r="C17" s="547">
        <v>0</v>
      </c>
      <c r="D17" s="548">
        <v>0</v>
      </c>
      <c r="E17" s="546">
        <v>0</v>
      </c>
    </row>
    <row r="18" spans="1:6" s="32" customFormat="1" ht="15.75" x14ac:dyDescent="0.2">
      <c r="A18" s="342">
        <v>3124</v>
      </c>
      <c r="B18" s="344" t="s">
        <v>105</v>
      </c>
      <c r="C18" s="547">
        <v>0</v>
      </c>
      <c r="D18" s="548">
        <v>0</v>
      </c>
      <c r="E18" s="549">
        <v>0</v>
      </c>
    </row>
    <row r="19" spans="1:6" s="32" customFormat="1" ht="15.75" x14ac:dyDescent="0.2">
      <c r="A19" s="342">
        <v>3125</v>
      </c>
      <c r="B19" s="344" t="s">
        <v>106</v>
      </c>
      <c r="C19" s="547">
        <v>0</v>
      </c>
      <c r="D19" s="548">
        <v>0</v>
      </c>
      <c r="E19" s="546">
        <v>0</v>
      </c>
    </row>
    <row r="20" spans="1:6" s="32" customFormat="1" ht="15.75" x14ac:dyDescent="0.2">
      <c r="A20" s="342">
        <v>3126</v>
      </c>
      <c r="B20" s="344" t="s">
        <v>107</v>
      </c>
      <c r="C20" s="547">
        <f>SUM(C21:C24)</f>
        <v>4538326247.1700001</v>
      </c>
      <c r="D20" s="547">
        <f>SUM(D21:D24)</f>
        <v>752861183.88</v>
      </c>
      <c r="E20" s="539">
        <f t="shared" si="0"/>
        <v>16.588961279490817</v>
      </c>
    </row>
    <row r="21" spans="1:6" s="33" customFormat="1" ht="15.75" x14ac:dyDescent="0.2">
      <c r="A21" s="342"/>
      <c r="B21" s="343" t="s">
        <v>108</v>
      </c>
      <c r="C21" s="544">
        <v>1000000000</v>
      </c>
      <c r="D21" s="545">
        <v>752861183.88</v>
      </c>
      <c r="E21" s="546">
        <f t="shared" si="0"/>
        <v>75.286118388000006</v>
      </c>
    </row>
    <row r="22" spans="1:6" s="33" customFormat="1" ht="15.75" x14ac:dyDescent="0.2">
      <c r="A22" s="342"/>
      <c r="B22" s="343" t="s">
        <v>483</v>
      </c>
      <c r="C22" s="544">
        <v>0</v>
      </c>
      <c r="D22" s="545">
        <v>0</v>
      </c>
      <c r="E22" s="546">
        <v>0</v>
      </c>
    </row>
    <row r="23" spans="1:6" s="33" customFormat="1" ht="15.75" x14ac:dyDescent="0.2">
      <c r="A23" s="342"/>
      <c r="B23" s="345" t="s">
        <v>772</v>
      </c>
      <c r="C23" s="544">
        <v>3538326247.1700001</v>
      </c>
      <c r="D23" s="545">
        <v>0</v>
      </c>
      <c r="E23" s="546">
        <v>0</v>
      </c>
    </row>
    <row r="24" spans="1:6" s="33" customFormat="1" ht="15.75" x14ac:dyDescent="0.2">
      <c r="A24" s="342"/>
      <c r="B24" s="343" t="s">
        <v>109</v>
      </c>
      <c r="C24" s="544">
        <v>0</v>
      </c>
      <c r="D24" s="545">
        <v>0</v>
      </c>
      <c r="E24" s="546">
        <v>0</v>
      </c>
    </row>
    <row r="25" spans="1:6" s="32" customFormat="1" ht="15.75" x14ac:dyDescent="0.2">
      <c r="A25" s="342">
        <v>3128</v>
      </c>
      <c r="B25" s="344" t="s">
        <v>110</v>
      </c>
      <c r="C25" s="547">
        <f>SUM(C26:C31)</f>
        <v>6100000000</v>
      </c>
      <c r="D25" s="547">
        <f>SUM(D26:D31)</f>
        <v>4192869715.4099998</v>
      </c>
      <c r="E25" s="539">
        <f t="shared" si="0"/>
        <v>68.735569105081964</v>
      </c>
    </row>
    <row r="26" spans="1:6" s="32" customFormat="1" ht="15.75" x14ac:dyDescent="0.2">
      <c r="A26" s="342"/>
      <c r="B26" s="343" t="s">
        <v>484</v>
      </c>
      <c r="C26" s="544">
        <v>1000000000</v>
      </c>
      <c r="D26" s="545">
        <v>182223330</v>
      </c>
      <c r="E26" s="546">
        <f t="shared" si="0"/>
        <v>18.222332999999999</v>
      </c>
      <c r="F26" s="560"/>
    </row>
    <row r="27" spans="1:6" s="32" customFormat="1" ht="15.75" x14ac:dyDescent="0.2">
      <c r="A27" s="342"/>
      <c r="B27" s="343" t="s">
        <v>111</v>
      </c>
      <c r="C27" s="544">
        <v>0</v>
      </c>
      <c r="D27" s="545">
        <v>0</v>
      </c>
      <c r="E27" s="546">
        <v>0</v>
      </c>
    </row>
    <row r="28" spans="1:6" s="32" customFormat="1" ht="15.75" x14ac:dyDescent="0.2">
      <c r="A28" s="342"/>
      <c r="B28" s="343" t="s">
        <v>112</v>
      </c>
      <c r="C28" s="544">
        <v>500000000</v>
      </c>
      <c r="D28" s="545">
        <v>225360433</v>
      </c>
      <c r="E28" s="546">
        <f t="shared" si="0"/>
        <v>45.072086599999999</v>
      </c>
    </row>
    <row r="29" spans="1:6" s="33" customFormat="1" ht="15.75" x14ac:dyDescent="0.2">
      <c r="A29" s="342"/>
      <c r="B29" s="343" t="s">
        <v>113</v>
      </c>
      <c r="C29" s="544">
        <v>1000000000</v>
      </c>
      <c r="D29" s="545">
        <v>280734406.04000002</v>
      </c>
      <c r="E29" s="546">
        <f t="shared" si="0"/>
        <v>28.073440604000005</v>
      </c>
    </row>
    <row r="30" spans="1:6" s="32" customFormat="1" ht="15.75" x14ac:dyDescent="0.2">
      <c r="A30" s="342"/>
      <c r="B30" s="343" t="s">
        <v>485</v>
      </c>
      <c r="C30" s="544">
        <v>400000000</v>
      </c>
      <c r="D30" s="545">
        <v>315076268.37</v>
      </c>
      <c r="E30" s="546">
        <f>D30*100/C30</f>
        <v>78.769067092499995</v>
      </c>
    </row>
    <row r="31" spans="1:6" s="32" customFormat="1" ht="15.75" x14ac:dyDescent="0.2">
      <c r="A31" s="342"/>
      <c r="B31" s="343" t="s">
        <v>110</v>
      </c>
      <c r="C31" s="544">
        <v>3200000000</v>
      </c>
      <c r="D31" s="545">
        <v>3189475278</v>
      </c>
      <c r="E31" s="546">
        <f>D31*100/C31</f>
        <v>99.671102437499997</v>
      </c>
    </row>
    <row r="32" spans="1:6" s="32" customFormat="1" ht="15.75" x14ac:dyDescent="0.2">
      <c r="A32" s="338">
        <v>3200</v>
      </c>
      <c r="B32" s="339" t="s">
        <v>114</v>
      </c>
      <c r="C32" s="540">
        <v>3080000000</v>
      </c>
      <c r="D32" s="540">
        <v>3080000000</v>
      </c>
      <c r="E32" s="539">
        <f t="shared" si="0"/>
        <v>100</v>
      </c>
    </row>
    <row r="33" spans="1:5" s="32" customFormat="1" ht="15.75" x14ac:dyDescent="0.2">
      <c r="A33" s="342">
        <v>3210</v>
      </c>
      <c r="B33" s="344" t="s">
        <v>115</v>
      </c>
      <c r="C33" s="550">
        <v>0</v>
      </c>
      <c r="D33" s="551">
        <v>0</v>
      </c>
      <c r="E33" s="546">
        <v>0</v>
      </c>
    </row>
    <row r="34" spans="1:5" s="32" customFormat="1" ht="15.75" x14ac:dyDescent="0.2">
      <c r="A34" s="346">
        <v>3211</v>
      </c>
      <c r="B34" s="343" t="s">
        <v>116</v>
      </c>
      <c r="C34" s="544">
        <v>0</v>
      </c>
      <c r="D34" s="545">
        <v>0</v>
      </c>
      <c r="E34" s="546">
        <v>0</v>
      </c>
    </row>
    <row r="35" spans="1:5" s="32" customFormat="1" ht="15.75" x14ac:dyDescent="0.2">
      <c r="A35" s="346">
        <v>3212</v>
      </c>
      <c r="B35" s="343" t="s">
        <v>117</v>
      </c>
      <c r="C35" s="544">
        <v>0</v>
      </c>
      <c r="D35" s="545">
        <v>0</v>
      </c>
      <c r="E35" s="546">
        <v>0</v>
      </c>
    </row>
    <row r="36" spans="1:5" s="30" customFormat="1" ht="15.75" x14ac:dyDescent="0.2">
      <c r="A36" s="342">
        <v>3220</v>
      </c>
      <c r="B36" s="344" t="s">
        <v>118</v>
      </c>
      <c r="C36" s="550">
        <v>0</v>
      </c>
      <c r="D36" s="551">
        <v>0</v>
      </c>
      <c r="E36" s="546">
        <v>0</v>
      </c>
    </row>
    <row r="37" spans="1:5" s="33" customFormat="1" ht="15.75" x14ac:dyDescent="0.2">
      <c r="A37" s="346">
        <v>3221</v>
      </c>
      <c r="B37" s="343" t="s">
        <v>116</v>
      </c>
      <c r="C37" s="544">
        <v>0</v>
      </c>
      <c r="D37" s="545">
        <v>0</v>
      </c>
      <c r="E37" s="546">
        <v>0</v>
      </c>
    </row>
    <row r="38" spans="1:5" s="32" customFormat="1" ht="15.75" x14ac:dyDescent="0.2">
      <c r="A38" s="346">
        <v>3222</v>
      </c>
      <c r="B38" s="343" t="s">
        <v>117</v>
      </c>
      <c r="C38" s="544">
        <v>0</v>
      </c>
      <c r="D38" s="545">
        <v>0</v>
      </c>
      <c r="E38" s="546">
        <v>0</v>
      </c>
    </row>
    <row r="39" spans="1:5" s="32" customFormat="1" ht="15.75" x14ac:dyDescent="0.2">
      <c r="A39" s="342">
        <v>3230</v>
      </c>
      <c r="B39" s="347" t="s">
        <v>119</v>
      </c>
      <c r="C39" s="552">
        <v>50000000</v>
      </c>
      <c r="D39" s="553">
        <v>10278023.050000001</v>
      </c>
      <c r="E39" s="546">
        <f>D39*100/C39</f>
        <v>20.556046100000003</v>
      </c>
    </row>
    <row r="40" spans="1:5" s="33" customFormat="1" ht="15.75" x14ac:dyDescent="0.2">
      <c r="A40" s="342">
        <v>3250</v>
      </c>
      <c r="B40" s="344" t="s">
        <v>120</v>
      </c>
      <c r="C40" s="550">
        <f>SUM(C41:C46)</f>
        <v>3000000000</v>
      </c>
      <c r="D40" s="550">
        <f>SUM(D41:D46)</f>
        <v>3730292343.5599999</v>
      </c>
      <c r="E40" s="539">
        <f>D40*100/C40</f>
        <v>124.34307811866667</v>
      </c>
    </row>
    <row r="41" spans="1:5" s="32" customFormat="1" ht="15.75" x14ac:dyDescent="0.2">
      <c r="A41" s="346">
        <v>3251</v>
      </c>
      <c r="B41" s="343" t="s">
        <v>121</v>
      </c>
      <c r="C41" s="544">
        <v>0</v>
      </c>
      <c r="D41" s="545">
        <v>0</v>
      </c>
      <c r="E41" s="546">
        <v>0</v>
      </c>
    </row>
    <row r="42" spans="1:5" s="32" customFormat="1" ht="15.75" x14ac:dyDescent="0.2">
      <c r="A42" s="346">
        <v>3252</v>
      </c>
      <c r="B42" s="343" t="s">
        <v>122</v>
      </c>
      <c r="C42" s="544">
        <v>0</v>
      </c>
      <c r="D42" s="544">
        <v>0</v>
      </c>
      <c r="E42" s="546">
        <v>0</v>
      </c>
    </row>
    <row r="43" spans="1:5" s="33" customFormat="1" ht="15.75" x14ac:dyDescent="0.2">
      <c r="A43" s="346">
        <v>3253</v>
      </c>
      <c r="B43" s="343" t="s">
        <v>123</v>
      </c>
      <c r="C43" s="544">
        <v>0</v>
      </c>
      <c r="D43" s="544">
        <v>0</v>
      </c>
      <c r="E43" s="546">
        <v>0</v>
      </c>
    </row>
    <row r="44" spans="1:5" s="33" customFormat="1" ht="15.75" x14ac:dyDescent="0.2">
      <c r="A44" s="346">
        <v>3254</v>
      </c>
      <c r="B44" s="343" t="s">
        <v>124</v>
      </c>
      <c r="C44" s="544">
        <v>3000000000</v>
      </c>
      <c r="D44" s="545">
        <v>3730292343.5599999</v>
      </c>
      <c r="E44" s="546">
        <f>D44*100/C44</f>
        <v>124.34307811866667</v>
      </c>
    </row>
    <row r="45" spans="1:5" s="32" customFormat="1" ht="15.75" x14ac:dyDescent="0.2">
      <c r="A45" s="346">
        <v>3255</v>
      </c>
      <c r="B45" s="343" t="s">
        <v>125</v>
      </c>
      <c r="C45" s="544">
        <v>0</v>
      </c>
      <c r="D45" s="545">
        <v>0</v>
      </c>
      <c r="E45" s="546">
        <v>0</v>
      </c>
    </row>
    <row r="46" spans="1:5" s="32" customFormat="1" ht="15.75" x14ac:dyDescent="0.2">
      <c r="A46" s="342">
        <v>3260</v>
      </c>
      <c r="B46" s="343" t="s">
        <v>126</v>
      </c>
      <c r="C46" s="554">
        <v>0</v>
      </c>
      <c r="D46" s="545">
        <v>0</v>
      </c>
      <c r="E46" s="546">
        <v>0</v>
      </c>
    </row>
    <row r="47" spans="1:5" s="32" customFormat="1" ht="15.75" x14ac:dyDescent="0.2">
      <c r="A47" s="338">
        <v>3500</v>
      </c>
      <c r="B47" s="339" t="s">
        <v>127</v>
      </c>
      <c r="C47" s="540">
        <v>0</v>
      </c>
      <c r="D47" s="541">
        <v>0</v>
      </c>
      <c r="E47" s="549">
        <v>0</v>
      </c>
    </row>
    <row r="48" spans="1:5" s="32" customFormat="1" ht="15.75" x14ac:dyDescent="0.2">
      <c r="A48" s="336">
        <v>4000</v>
      </c>
      <c r="B48" s="348" t="s">
        <v>128</v>
      </c>
      <c r="C48" s="538">
        <f>SUM(C49:C52)</f>
        <v>5782050406</v>
      </c>
      <c r="D48" s="538">
        <f>SUM(D49:D52)</f>
        <v>2509487124.5</v>
      </c>
      <c r="E48" s="539">
        <f>D48*100/C48</f>
        <v>43.401336001774041</v>
      </c>
    </row>
    <row r="49" spans="1:5" s="32" customFormat="1" ht="15.75" x14ac:dyDescent="0.2">
      <c r="A49" s="349">
        <v>4100</v>
      </c>
      <c r="B49" s="658" t="s">
        <v>766</v>
      </c>
      <c r="C49" s="555">
        <v>2775008557</v>
      </c>
      <c r="D49" s="545">
        <v>2509487124.5</v>
      </c>
      <c r="E49" s="546">
        <f>D49*100/C49</f>
        <v>90.431689594966542</v>
      </c>
    </row>
    <row r="50" spans="1:5" s="32" customFormat="1" ht="15.75" x14ac:dyDescent="0.2">
      <c r="A50" s="349">
        <v>4100</v>
      </c>
      <c r="B50" s="658" t="s">
        <v>767</v>
      </c>
      <c r="C50" s="555">
        <v>0</v>
      </c>
      <c r="D50" s="545">
        <v>0</v>
      </c>
      <c r="E50" s="546"/>
    </row>
    <row r="51" spans="1:5" s="33" customFormat="1" ht="15.75" x14ac:dyDescent="0.2">
      <c r="A51" s="349">
        <v>4200</v>
      </c>
      <c r="B51" s="350" t="s">
        <v>129</v>
      </c>
      <c r="C51" s="555">
        <v>0</v>
      </c>
      <c r="D51" s="545">
        <v>0</v>
      </c>
      <c r="E51" s="546">
        <v>0</v>
      </c>
    </row>
    <row r="52" spans="1:5" s="30" customFormat="1" ht="15.75" x14ac:dyDescent="0.2">
      <c r="A52" s="349">
        <v>4300</v>
      </c>
      <c r="B52" s="658" t="s">
        <v>768</v>
      </c>
      <c r="C52" s="555">
        <v>3007041849</v>
      </c>
      <c r="D52" s="545">
        <v>0</v>
      </c>
      <c r="E52" s="546">
        <v>0</v>
      </c>
    </row>
    <row r="53" spans="1:5" s="30" customFormat="1" ht="16.5" thickBot="1" x14ac:dyDescent="0.25">
      <c r="A53" s="351"/>
      <c r="B53" s="352" t="s">
        <v>130</v>
      </c>
      <c r="C53" s="556">
        <f>SUM(C7+C48)</f>
        <v>32300376653.169998</v>
      </c>
      <c r="D53" s="557">
        <v>29183472725.779999</v>
      </c>
      <c r="E53" s="558">
        <f>D53*100/C53</f>
        <v>90.350255166191374</v>
      </c>
    </row>
    <row r="54" spans="1:5" s="33" customFormat="1" ht="12.75" x14ac:dyDescent="0.2">
      <c r="A54" s="1198"/>
      <c r="B54" s="1198"/>
      <c r="C54" s="1198"/>
      <c r="D54" s="1198"/>
      <c r="E54" s="353"/>
    </row>
    <row r="55" spans="1:5" s="33" customFormat="1" ht="12.75" hidden="1" x14ac:dyDescent="0.2">
      <c r="A55" s="354" t="s">
        <v>486</v>
      </c>
      <c r="B55" s="355"/>
      <c r="C55" s="559">
        <f>C53-C48</f>
        <v>26518326247.169998</v>
      </c>
      <c r="D55" s="559">
        <f>D53-D48</f>
        <v>26673985601.279999</v>
      </c>
      <c r="E55" s="356"/>
    </row>
    <row r="56" spans="1:5" s="33" customFormat="1" ht="21" hidden="1" customHeight="1" x14ac:dyDescent="0.2">
      <c r="A56" s="354" t="s">
        <v>663</v>
      </c>
      <c r="B56" s="355"/>
      <c r="C56" s="355"/>
      <c r="D56" s="355"/>
      <c r="E56" s="356"/>
    </row>
    <row r="57" spans="1:5" s="33" customFormat="1" ht="12.75" hidden="1" x14ac:dyDescent="0.2">
      <c r="A57" s="355" t="s">
        <v>664</v>
      </c>
      <c r="B57" s="355"/>
      <c r="C57" s="355"/>
      <c r="D57" s="355"/>
      <c r="E57" s="356"/>
    </row>
    <row r="58" spans="1:5" s="30" customFormat="1" ht="12.75" x14ac:dyDescent="0.2">
      <c r="A58" s="355"/>
      <c r="B58" s="355"/>
      <c r="C58" s="559"/>
      <c r="D58" s="355"/>
      <c r="E58" s="356"/>
    </row>
    <row r="59" spans="1:5" x14ac:dyDescent="0.25">
      <c r="A59" s="355"/>
      <c r="B59" s="355"/>
      <c r="C59" s="355"/>
      <c r="D59" s="355"/>
      <c r="E59" s="356"/>
    </row>
  </sheetData>
  <mergeCells count="7">
    <mergeCell ref="A5:E5"/>
    <mergeCell ref="A54:D54"/>
    <mergeCell ref="A1:E1"/>
    <mergeCell ref="A2:E2"/>
    <mergeCell ref="A4:B4"/>
    <mergeCell ref="C4:E4"/>
    <mergeCell ref="A3:E3"/>
  </mergeCells>
  <printOptions horizontalCentered="1" verticalCentered="1"/>
  <pageMargins left="0.9055118110236221" right="0.39370078740157483" top="0.74803149606299213" bottom="0.55118110236220474" header="0.31496062992125984" footer="0.31496062992125984"/>
  <pageSetup scale="68" fitToHeight="2" orientation="portrait" r:id="rId1"/>
  <headerFooter scaleWithDoc="0" alignWithMargins="0">
    <oddFooter>&amp;R&amp;P</oddFooter>
  </headerFooter>
  <ignoredErrors>
    <ignoredError sqref="E51 E53 E7:E22 E24:E40 E43:E49" evalError="1"/>
    <ignoredError sqref="C14:D14 C25:D25 C40:D40 D48"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1"/>
  <sheetViews>
    <sheetView topLeftCell="A62" workbookViewId="0">
      <selection activeCell="H70" sqref="H70"/>
    </sheetView>
  </sheetViews>
  <sheetFormatPr baseColWidth="10" defaultRowHeight="15" x14ac:dyDescent="0.25"/>
  <cols>
    <col min="1" max="1" width="46" customWidth="1"/>
    <col min="2" max="3" width="18.5703125" bestFit="1" customWidth="1"/>
    <col min="4" max="4" width="19.5703125" customWidth="1"/>
    <col min="5" max="6" width="18.5703125" bestFit="1" customWidth="1"/>
    <col min="7" max="7" width="17.140625" customWidth="1"/>
    <col min="8" max="8" width="18.85546875" bestFit="1" customWidth="1"/>
    <col min="9" max="10" width="18.5703125" bestFit="1" customWidth="1"/>
  </cols>
  <sheetData>
    <row r="1" spans="1:10" ht="156.75" customHeight="1" thickBot="1" x14ac:dyDescent="0.3">
      <c r="A1" s="1210"/>
      <c r="B1" s="1210"/>
      <c r="C1" s="1210"/>
      <c r="D1" s="1210"/>
      <c r="E1" s="1210"/>
      <c r="F1" s="1210"/>
      <c r="G1" s="1210"/>
      <c r="H1" s="1210"/>
      <c r="I1" s="1210"/>
      <c r="J1" s="591"/>
    </row>
    <row r="2" spans="1:10" x14ac:dyDescent="0.25">
      <c r="A2" s="1211" t="s">
        <v>747</v>
      </c>
      <c r="B2" s="1212"/>
      <c r="C2" s="1212"/>
      <c r="D2" s="1212"/>
      <c r="E2" s="1212"/>
      <c r="F2" s="1212"/>
      <c r="G2" s="1212"/>
      <c r="H2" s="1212"/>
      <c r="I2" s="1212"/>
      <c r="J2" s="1213"/>
    </row>
    <row r="3" spans="1:10" x14ac:dyDescent="0.25">
      <c r="A3" s="1214" t="s">
        <v>759</v>
      </c>
      <c r="B3" s="1215"/>
      <c r="C3" s="1215"/>
      <c r="D3" s="1215"/>
      <c r="E3" s="1215"/>
      <c r="F3" s="1215"/>
      <c r="G3" s="1215"/>
      <c r="H3" s="1215"/>
      <c r="I3" s="1215"/>
      <c r="J3" s="1216"/>
    </row>
    <row r="4" spans="1:10" ht="15.75" thickBot="1" x14ac:dyDescent="0.3">
      <c r="A4" s="592" t="s">
        <v>748</v>
      </c>
      <c r="B4" s="1217">
        <v>2018</v>
      </c>
      <c r="C4" s="1217"/>
      <c r="D4" s="1217"/>
      <c r="E4" s="1218"/>
      <c r="F4" s="1218"/>
      <c r="G4" s="1218"/>
      <c r="H4" s="1218"/>
      <c r="I4" s="1218"/>
      <c r="J4" s="1219"/>
    </row>
    <row r="5" spans="1:10" ht="44.25" customHeight="1" x14ac:dyDescent="0.25">
      <c r="A5" s="1220" t="s">
        <v>0</v>
      </c>
      <c r="B5" s="1221" t="s">
        <v>1</v>
      </c>
      <c r="C5" s="1222"/>
      <c r="D5" s="1223"/>
      <c r="E5" s="1221" t="s">
        <v>2</v>
      </c>
      <c r="F5" s="1222"/>
      <c r="G5" s="1223"/>
      <c r="H5" s="1221" t="s">
        <v>3</v>
      </c>
      <c r="I5" s="1222"/>
      <c r="J5" s="1223"/>
    </row>
    <row r="6" spans="1:10" ht="24" customHeight="1" thickBot="1" x14ac:dyDescent="0.3">
      <c r="A6" s="1220"/>
      <c r="B6" s="655" t="s">
        <v>749</v>
      </c>
      <c r="C6" s="656" t="s">
        <v>750</v>
      </c>
      <c r="D6" s="657" t="s">
        <v>751</v>
      </c>
      <c r="E6" s="655" t="s">
        <v>749</v>
      </c>
      <c r="F6" s="656" t="s">
        <v>750</v>
      </c>
      <c r="G6" s="657" t="s">
        <v>751</v>
      </c>
      <c r="H6" s="655" t="s">
        <v>749</v>
      </c>
      <c r="I6" s="656" t="s">
        <v>750</v>
      </c>
      <c r="J6" s="657" t="s">
        <v>751</v>
      </c>
    </row>
    <row r="7" spans="1:10" ht="15.75" thickBot="1" x14ac:dyDescent="0.3">
      <c r="A7" s="593" t="s">
        <v>4</v>
      </c>
      <c r="B7" s="621">
        <v>2207346818.6700001</v>
      </c>
      <c r="C7" s="626">
        <v>2165792940.6700001</v>
      </c>
      <c r="D7" s="627">
        <v>2122742839.6199999</v>
      </c>
      <c r="E7" s="621">
        <v>2603836000</v>
      </c>
      <c r="F7" s="626">
        <v>2603836000</v>
      </c>
      <c r="G7" s="627">
        <v>2603836000</v>
      </c>
      <c r="H7" s="621">
        <f>SUM(B7+E7)</f>
        <v>4811182818.6700001</v>
      </c>
      <c r="I7" s="626">
        <f>C7+F7</f>
        <v>4769628940.6700001</v>
      </c>
      <c r="J7" s="626">
        <f>D7+G7</f>
        <v>4726578839.6199999</v>
      </c>
    </row>
    <row r="8" spans="1:10" x14ac:dyDescent="0.25">
      <c r="A8" s="594" t="s">
        <v>5</v>
      </c>
      <c r="B8" s="622">
        <f t="shared" ref="B8:C8" si="0">SUM(B9:B11)</f>
        <v>1448770293.8199999</v>
      </c>
      <c r="C8" s="628">
        <f t="shared" si="0"/>
        <v>1410932340.55</v>
      </c>
      <c r="D8" s="629">
        <f t="shared" ref="D8:J8" si="1">SUM(D9:D11)</f>
        <v>1371008090.5799999</v>
      </c>
      <c r="E8" s="622">
        <f t="shared" ref="E8" si="2">SUM(E9:E11)</f>
        <v>46089000</v>
      </c>
      <c r="F8" s="628">
        <v>39175650</v>
      </c>
      <c r="G8" s="664">
        <f t="shared" ref="G8:G15" si="3">F8</f>
        <v>39175650</v>
      </c>
      <c r="H8" s="662">
        <f t="shared" si="1"/>
        <v>1494859293.8199999</v>
      </c>
      <c r="I8" s="628">
        <f t="shared" si="1"/>
        <v>1450107990.55</v>
      </c>
      <c r="J8" s="628">
        <f t="shared" si="1"/>
        <v>1410183740.5799999</v>
      </c>
    </row>
    <row r="9" spans="1:10" x14ac:dyDescent="0.25">
      <c r="A9" s="595" t="s">
        <v>642</v>
      </c>
      <c r="B9" s="623">
        <v>12389146.32</v>
      </c>
      <c r="C9" s="630">
        <v>12389146.32</v>
      </c>
      <c r="D9" s="630">
        <v>12389146.32</v>
      </c>
      <c r="E9" s="623">
        <v>0</v>
      </c>
      <c r="F9" s="630">
        <v>0</v>
      </c>
      <c r="G9" s="654">
        <f t="shared" si="3"/>
        <v>0</v>
      </c>
      <c r="H9" s="660">
        <f t="shared" ref="H9:J11" si="4">+B9+E9</f>
        <v>12389146.32</v>
      </c>
      <c r="I9" s="630">
        <f t="shared" si="4"/>
        <v>12389146.32</v>
      </c>
      <c r="J9" s="598">
        <f t="shared" si="4"/>
        <v>12389146.32</v>
      </c>
    </row>
    <row r="10" spans="1:10" x14ac:dyDescent="0.25">
      <c r="A10" s="595" t="s">
        <v>6</v>
      </c>
      <c r="B10" s="623">
        <v>1427718727.5</v>
      </c>
      <c r="C10" s="630">
        <v>1389880774.23</v>
      </c>
      <c r="D10" s="631">
        <v>1349956524.26</v>
      </c>
      <c r="E10" s="623">
        <v>46089000</v>
      </c>
      <c r="F10" s="630">
        <v>39175650</v>
      </c>
      <c r="G10" s="654">
        <f t="shared" si="3"/>
        <v>39175650</v>
      </c>
      <c r="H10" s="660">
        <f t="shared" si="4"/>
        <v>1473807727.5</v>
      </c>
      <c r="I10" s="630">
        <f t="shared" si="4"/>
        <v>1429056424.23</v>
      </c>
      <c r="J10" s="598">
        <f t="shared" si="4"/>
        <v>1389132174.26</v>
      </c>
    </row>
    <row r="11" spans="1:10" ht="15.75" thickBot="1" x14ac:dyDescent="0.3">
      <c r="A11" s="599" t="s">
        <v>7</v>
      </c>
      <c r="B11" s="624">
        <v>8662420</v>
      </c>
      <c r="C11" s="632">
        <v>8662420</v>
      </c>
      <c r="D11" s="633">
        <v>8662420</v>
      </c>
      <c r="E11" s="624">
        <v>0</v>
      </c>
      <c r="F11" s="632">
        <v>0</v>
      </c>
      <c r="G11" s="654">
        <f t="shared" si="3"/>
        <v>0</v>
      </c>
      <c r="H11" s="661">
        <f t="shared" si="4"/>
        <v>8662420</v>
      </c>
      <c r="I11" s="632">
        <f t="shared" si="4"/>
        <v>8662420</v>
      </c>
      <c r="J11" s="600">
        <f t="shared" si="4"/>
        <v>8662420</v>
      </c>
    </row>
    <row r="12" spans="1:10" x14ac:dyDescent="0.25">
      <c r="A12" s="594" t="s">
        <v>8</v>
      </c>
      <c r="B12" s="622">
        <f t="shared" ref="B12:C12" si="5">SUM(B14:B15)</f>
        <v>447708887.50999999</v>
      </c>
      <c r="C12" s="628">
        <f t="shared" si="5"/>
        <v>447708887.50999999</v>
      </c>
      <c r="D12" s="629">
        <f t="shared" ref="D12:J12" si="6">+D13+D17</f>
        <v>447708887.50999999</v>
      </c>
      <c r="E12" s="622">
        <f t="shared" ref="E12" si="7">SUM(E14:E15)</f>
        <v>6186000</v>
      </c>
      <c r="F12" s="628">
        <v>6186000</v>
      </c>
      <c r="G12" s="654">
        <f t="shared" si="3"/>
        <v>6186000</v>
      </c>
      <c r="H12" s="662">
        <f t="shared" si="6"/>
        <v>453894887.50999999</v>
      </c>
      <c r="I12" s="628">
        <f t="shared" si="6"/>
        <v>453894887.50999999</v>
      </c>
      <c r="J12" s="628">
        <f t="shared" si="6"/>
        <v>453894887.50999999</v>
      </c>
    </row>
    <row r="13" spans="1:10" x14ac:dyDescent="0.25">
      <c r="A13" s="601" t="s">
        <v>643</v>
      </c>
      <c r="B13" s="625"/>
      <c r="C13" s="634"/>
      <c r="D13" s="635">
        <f t="shared" ref="D13:J13" si="8">SUM(D14:D16)</f>
        <v>447708887.50999999</v>
      </c>
      <c r="E13" s="625"/>
      <c r="F13" s="634"/>
      <c r="G13" s="654">
        <f t="shared" si="3"/>
        <v>0</v>
      </c>
      <c r="H13" s="663">
        <f t="shared" si="8"/>
        <v>453894887.50999999</v>
      </c>
      <c r="I13" s="634">
        <f t="shared" si="8"/>
        <v>453894887.50999999</v>
      </c>
      <c r="J13" s="634">
        <f t="shared" si="8"/>
        <v>453894887.50999999</v>
      </c>
    </row>
    <row r="14" spans="1:10" x14ac:dyDescent="0.25">
      <c r="A14" s="595" t="s">
        <v>752</v>
      </c>
      <c r="B14" s="623">
        <v>40209577</v>
      </c>
      <c r="C14" s="630">
        <v>40209577</v>
      </c>
      <c r="D14" s="631">
        <v>40209577</v>
      </c>
      <c r="E14" s="623">
        <v>6186000</v>
      </c>
      <c r="F14" s="630">
        <v>6186000</v>
      </c>
      <c r="G14" s="654">
        <f t="shared" si="3"/>
        <v>6186000</v>
      </c>
      <c r="H14" s="660">
        <f t="shared" ref="H14:J16" si="9">+B14+E14</f>
        <v>46395577</v>
      </c>
      <c r="I14" s="630">
        <f t="shared" si="9"/>
        <v>46395577</v>
      </c>
      <c r="J14" s="598">
        <f t="shared" si="9"/>
        <v>46395577</v>
      </c>
    </row>
    <row r="15" spans="1:10" x14ac:dyDescent="0.25">
      <c r="A15" s="595" t="s">
        <v>753</v>
      </c>
      <c r="B15" s="623">
        <v>407499310.50999999</v>
      </c>
      <c r="C15" s="630">
        <v>407499310.50999999</v>
      </c>
      <c r="D15" s="631">
        <v>407499310.50999999</v>
      </c>
      <c r="E15" s="623">
        <v>0</v>
      </c>
      <c r="F15" s="630">
        <v>0</v>
      </c>
      <c r="G15" s="654">
        <f t="shared" si="3"/>
        <v>0</v>
      </c>
      <c r="H15" s="660">
        <f t="shared" si="9"/>
        <v>407499310.50999999</v>
      </c>
      <c r="I15" s="630">
        <f t="shared" si="9"/>
        <v>407499310.50999999</v>
      </c>
      <c r="J15" s="598">
        <f t="shared" si="9"/>
        <v>407499310.50999999</v>
      </c>
    </row>
    <row r="16" spans="1:10" x14ac:dyDescent="0.25">
      <c r="A16" s="595" t="s">
        <v>9</v>
      </c>
      <c r="B16" s="596"/>
      <c r="C16" s="597"/>
      <c r="D16" s="598"/>
      <c r="E16" s="596"/>
      <c r="F16" s="597"/>
      <c r="G16" s="665"/>
      <c r="H16" s="596">
        <f t="shared" si="9"/>
        <v>0</v>
      </c>
      <c r="I16" s="597">
        <f t="shared" si="9"/>
        <v>0</v>
      </c>
      <c r="J16" s="598">
        <f t="shared" si="9"/>
        <v>0</v>
      </c>
    </row>
    <row r="17" spans="1:10" x14ac:dyDescent="0.25">
      <c r="A17" s="601" t="s">
        <v>754</v>
      </c>
      <c r="B17" s="602">
        <f t="shared" ref="B17:J17" si="10">SUM(B18:B19)</f>
        <v>0</v>
      </c>
      <c r="C17" s="603">
        <f t="shared" si="10"/>
        <v>0</v>
      </c>
      <c r="D17" s="604">
        <f t="shared" si="10"/>
        <v>0</v>
      </c>
      <c r="E17" s="602">
        <f t="shared" si="10"/>
        <v>0</v>
      </c>
      <c r="F17" s="603">
        <f t="shared" si="10"/>
        <v>0</v>
      </c>
      <c r="G17" s="604">
        <f t="shared" si="10"/>
        <v>0</v>
      </c>
      <c r="H17" s="602">
        <f t="shared" si="10"/>
        <v>0</v>
      </c>
      <c r="I17" s="603">
        <f t="shared" si="10"/>
        <v>0</v>
      </c>
      <c r="J17" s="604">
        <f t="shared" si="10"/>
        <v>0</v>
      </c>
    </row>
    <row r="18" spans="1:10" x14ac:dyDescent="0.25">
      <c r="A18" s="595" t="s">
        <v>755</v>
      </c>
      <c r="B18" s="596">
        <v>0</v>
      </c>
      <c r="C18" s="597">
        <v>0</v>
      </c>
      <c r="D18" s="598">
        <v>0</v>
      </c>
      <c r="E18" s="596">
        <v>0</v>
      </c>
      <c r="F18" s="597">
        <v>0</v>
      </c>
      <c r="G18" s="598">
        <v>0</v>
      </c>
      <c r="H18" s="596">
        <f t="shared" ref="H18:J19" si="11">+B18+E18</f>
        <v>0</v>
      </c>
      <c r="I18" s="597">
        <f t="shared" si="11"/>
        <v>0</v>
      </c>
      <c r="J18" s="598">
        <f t="shared" si="11"/>
        <v>0</v>
      </c>
    </row>
    <row r="19" spans="1:10" x14ac:dyDescent="0.25">
      <c r="A19" s="595" t="s">
        <v>756</v>
      </c>
      <c r="B19" s="596">
        <v>0</v>
      </c>
      <c r="C19" s="597">
        <v>0</v>
      </c>
      <c r="D19" s="598">
        <v>0</v>
      </c>
      <c r="E19" s="596">
        <v>0</v>
      </c>
      <c r="F19" s="597">
        <v>0</v>
      </c>
      <c r="G19" s="598">
        <v>0</v>
      </c>
      <c r="H19" s="596">
        <f t="shared" si="11"/>
        <v>0</v>
      </c>
      <c r="I19" s="597">
        <f t="shared" si="11"/>
        <v>0</v>
      </c>
      <c r="J19" s="598">
        <f t="shared" si="11"/>
        <v>0</v>
      </c>
    </row>
    <row r="20" spans="1:10" x14ac:dyDescent="0.25">
      <c r="A20" s="605" t="s">
        <v>10</v>
      </c>
      <c r="B20" s="606">
        <f t="shared" ref="B20:J20" si="12">+B21+B23</f>
        <v>0</v>
      </c>
      <c r="C20" s="607">
        <f t="shared" si="12"/>
        <v>0</v>
      </c>
      <c r="D20" s="608">
        <f t="shared" si="12"/>
        <v>0</v>
      </c>
      <c r="E20" s="606">
        <f t="shared" si="12"/>
        <v>0</v>
      </c>
      <c r="F20" s="607">
        <f t="shared" si="12"/>
        <v>0</v>
      </c>
      <c r="G20" s="608">
        <f t="shared" si="12"/>
        <v>0</v>
      </c>
      <c r="H20" s="606">
        <f t="shared" si="12"/>
        <v>0</v>
      </c>
      <c r="I20" s="607">
        <f t="shared" si="12"/>
        <v>0</v>
      </c>
      <c r="J20" s="608">
        <f t="shared" si="12"/>
        <v>0</v>
      </c>
    </row>
    <row r="21" spans="1:10" x14ac:dyDescent="0.25">
      <c r="A21" s="601" t="s">
        <v>451</v>
      </c>
      <c r="B21" s="602">
        <f t="shared" ref="B21:J21" si="13">SUM(B22)</f>
        <v>0</v>
      </c>
      <c r="C21" s="603">
        <f t="shared" si="13"/>
        <v>0</v>
      </c>
      <c r="D21" s="604">
        <f t="shared" si="13"/>
        <v>0</v>
      </c>
      <c r="E21" s="602">
        <f t="shared" si="13"/>
        <v>0</v>
      </c>
      <c r="F21" s="603">
        <f t="shared" si="13"/>
        <v>0</v>
      </c>
      <c r="G21" s="604">
        <f t="shared" si="13"/>
        <v>0</v>
      </c>
      <c r="H21" s="602">
        <f t="shared" si="13"/>
        <v>0</v>
      </c>
      <c r="I21" s="603">
        <f t="shared" si="13"/>
        <v>0</v>
      </c>
      <c r="J21" s="604">
        <f t="shared" si="13"/>
        <v>0</v>
      </c>
    </row>
    <row r="22" spans="1:10" x14ac:dyDescent="0.25">
      <c r="A22" s="595" t="s">
        <v>11</v>
      </c>
      <c r="B22" s="596">
        <v>0</v>
      </c>
      <c r="C22" s="597">
        <v>0</v>
      </c>
      <c r="D22" s="598">
        <v>0</v>
      </c>
      <c r="E22" s="596">
        <v>0</v>
      </c>
      <c r="F22" s="597">
        <v>0</v>
      </c>
      <c r="G22" s="598">
        <v>0</v>
      </c>
      <c r="H22" s="596">
        <f t="shared" ref="H22:J23" si="14">+B22+E22</f>
        <v>0</v>
      </c>
      <c r="I22" s="597">
        <f t="shared" si="14"/>
        <v>0</v>
      </c>
      <c r="J22" s="598">
        <f t="shared" si="14"/>
        <v>0</v>
      </c>
    </row>
    <row r="23" spans="1:10" ht="15.75" thickBot="1" x14ac:dyDescent="0.3">
      <c r="A23" s="609" t="s">
        <v>757</v>
      </c>
      <c r="B23" s="610">
        <v>0</v>
      </c>
      <c r="C23" s="611">
        <v>0</v>
      </c>
      <c r="D23" s="612">
        <v>0</v>
      </c>
      <c r="E23" s="610">
        <v>0</v>
      </c>
      <c r="F23" s="611">
        <v>0</v>
      </c>
      <c r="G23" s="612">
        <v>0</v>
      </c>
      <c r="H23" s="610">
        <f t="shared" si="14"/>
        <v>0</v>
      </c>
      <c r="I23" s="611">
        <f t="shared" si="14"/>
        <v>0</v>
      </c>
      <c r="J23" s="612">
        <f t="shared" si="14"/>
        <v>0</v>
      </c>
    </row>
    <row r="24" spans="1:10" ht="15.75" thickBot="1" x14ac:dyDescent="0.3">
      <c r="A24" s="593" t="s">
        <v>12</v>
      </c>
      <c r="B24" s="621">
        <f t="shared" ref="B24:J24" si="15">+B7+B8+B12+B20</f>
        <v>4103826000</v>
      </c>
      <c r="C24" s="626">
        <f t="shared" si="15"/>
        <v>4024434168.7300005</v>
      </c>
      <c r="D24" s="627">
        <f t="shared" si="15"/>
        <v>3941459817.71</v>
      </c>
      <c r="E24" s="621">
        <f t="shared" si="15"/>
        <v>2656111000</v>
      </c>
      <c r="F24" s="626">
        <f t="shared" si="15"/>
        <v>2649197650</v>
      </c>
      <c r="G24" s="627">
        <f t="shared" si="15"/>
        <v>2649197650</v>
      </c>
      <c r="H24" s="621">
        <f t="shared" si="15"/>
        <v>6759937000</v>
      </c>
      <c r="I24" s="626">
        <f t="shared" si="15"/>
        <v>6673631818.7300005</v>
      </c>
      <c r="J24" s="627">
        <f t="shared" si="15"/>
        <v>6590657467.71</v>
      </c>
    </row>
    <row r="25" spans="1:10" ht="15.75" thickBot="1" x14ac:dyDescent="0.3">
      <c r="A25" s="613"/>
      <c r="B25" s="614"/>
      <c r="C25" s="615"/>
      <c r="D25" s="616"/>
      <c r="E25" s="614"/>
      <c r="F25" s="615"/>
      <c r="G25" s="616"/>
      <c r="H25" s="614"/>
      <c r="I25" s="615"/>
      <c r="J25" s="616"/>
    </row>
    <row r="26" spans="1:10" ht="15.75" thickBot="1" x14ac:dyDescent="0.3">
      <c r="A26" s="593" t="s">
        <v>13</v>
      </c>
      <c r="B26" s="621">
        <f t="shared" ref="B26:J26" si="16">SUM(B27:B66)</f>
        <v>20501488677.000004</v>
      </c>
      <c r="C26" s="621">
        <f t="shared" si="16"/>
        <v>19582263070.48</v>
      </c>
      <c r="D26" s="621">
        <f t="shared" si="16"/>
        <v>15615765758.18</v>
      </c>
      <c r="E26" s="621">
        <f t="shared" si="16"/>
        <v>34873054403</v>
      </c>
      <c r="F26" s="621">
        <f t="shared" si="16"/>
        <v>34838570882.970001</v>
      </c>
      <c r="G26" s="621">
        <f t="shared" si="16"/>
        <v>0</v>
      </c>
      <c r="H26" s="621">
        <f t="shared" si="16"/>
        <v>55374543080</v>
      </c>
      <c r="I26" s="621">
        <f t="shared" si="16"/>
        <v>54420833953.449997</v>
      </c>
      <c r="J26" s="646">
        <f t="shared" si="16"/>
        <v>15615765758.18</v>
      </c>
    </row>
    <row r="27" spans="1:10" ht="38.25" x14ac:dyDescent="0.25">
      <c r="A27" s="617" t="s">
        <v>665</v>
      </c>
      <c r="B27" s="619">
        <v>1898085525</v>
      </c>
      <c r="C27" s="636">
        <v>1871260093</v>
      </c>
      <c r="D27" s="650">
        <v>1117848699.3</v>
      </c>
      <c r="E27" s="652">
        <v>0</v>
      </c>
      <c r="F27" s="636">
        <v>0</v>
      </c>
      <c r="G27" s="650">
        <v>0</v>
      </c>
      <c r="H27" s="642">
        <f>B27+E27</f>
        <v>1898085525</v>
      </c>
      <c r="I27" s="644">
        <f>C27+F27</f>
        <v>1871260093</v>
      </c>
      <c r="J27" s="647">
        <f>D27+G27</f>
        <v>1117848699.3</v>
      </c>
    </row>
    <row r="28" spans="1:10" ht="38.25" x14ac:dyDescent="0.25">
      <c r="A28" s="618" t="s">
        <v>666</v>
      </c>
      <c r="B28" s="620">
        <v>25000000</v>
      </c>
      <c r="C28" s="638">
        <v>24916145</v>
      </c>
      <c r="D28" s="651">
        <v>24916145</v>
      </c>
      <c r="E28" s="653">
        <v>0</v>
      </c>
      <c r="F28" s="637">
        <v>0</v>
      </c>
      <c r="G28" s="654">
        <v>0</v>
      </c>
      <c r="H28" s="643">
        <f t="shared" ref="H28:H61" si="17">B28+E28</f>
        <v>25000000</v>
      </c>
      <c r="I28" s="645">
        <f t="shared" ref="I28:I60" si="18">C28+F28</f>
        <v>24916145</v>
      </c>
      <c r="J28" s="648">
        <f t="shared" ref="J28:J66" si="19">D28+G28</f>
        <v>24916145</v>
      </c>
    </row>
    <row r="29" spans="1:10" ht="38.25" x14ac:dyDescent="0.25">
      <c r="A29" s="618" t="s">
        <v>667</v>
      </c>
      <c r="B29" s="620">
        <v>75000000</v>
      </c>
      <c r="C29" s="637">
        <v>42623777</v>
      </c>
      <c r="D29" s="651">
        <v>42623777</v>
      </c>
      <c r="E29" s="653">
        <v>0</v>
      </c>
      <c r="F29" s="637">
        <v>0</v>
      </c>
      <c r="G29" s="654">
        <v>0</v>
      </c>
      <c r="H29" s="643">
        <f t="shared" si="17"/>
        <v>75000000</v>
      </c>
      <c r="I29" s="645">
        <f t="shared" si="18"/>
        <v>42623777</v>
      </c>
      <c r="J29" s="648">
        <f t="shared" si="19"/>
        <v>42623777</v>
      </c>
    </row>
    <row r="30" spans="1:10" ht="25.5" x14ac:dyDescent="0.25">
      <c r="A30" s="618" t="s">
        <v>668</v>
      </c>
      <c r="B30" s="620">
        <v>10000000</v>
      </c>
      <c r="C30" s="637">
        <v>10000000</v>
      </c>
      <c r="D30" s="651">
        <v>10000000</v>
      </c>
      <c r="E30" s="653">
        <v>0</v>
      </c>
      <c r="F30" s="637">
        <v>0</v>
      </c>
      <c r="G30" s="654">
        <v>0</v>
      </c>
      <c r="H30" s="643">
        <f t="shared" si="17"/>
        <v>10000000</v>
      </c>
      <c r="I30" s="645">
        <f t="shared" si="18"/>
        <v>10000000</v>
      </c>
      <c r="J30" s="648">
        <f t="shared" si="19"/>
        <v>10000000</v>
      </c>
    </row>
    <row r="31" spans="1:10" ht="38.25" x14ac:dyDescent="0.25">
      <c r="A31" s="618" t="s">
        <v>669</v>
      </c>
      <c r="B31" s="620">
        <v>360000000</v>
      </c>
      <c r="C31" s="637">
        <v>359708091</v>
      </c>
      <c r="D31" s="651">
        <v>358828041</v>
      </c>
      <c r="E31" s="653">
        <v>0</v>
      </c>
      <c r="F31" s="637">
        <v>0</v>
      </c>
      <c r="G31" s="654">
        <v>0</v>
      </c>
      <c r="H31" s="643">
        <f t="shared" si="17"/>
        <v>360000000</v>
      </c>
      <c r="I31" s="645">
        <f t="shared" si="18"/>
        <v>359708091</v>
      </c>
      <c r="J31" s="648">
        <f t="shared" si="19"/>
        <v>358828041</v>
      </c>
    </row>
    <row r="32" spans="1:10" ht="38.25" x14ac:dyDescent="0.25">
      <c r="A32" s="618" t="s">
        <v>670</v>
      </c>
      <c r="B32" s="620">
        <v>50000000</v>
      </c>
      <c r="C32" s="637">
        <v>33881588</v>
      </c>
      <c r="D32" s="651">
        <v>33881588</v>
      </c>
      <c r="E32" s="653">
        <v>0</v>
      </c>
      <c r="F32" s="637">
        <v>0</v>
      </c>
      <c r="G32" s="654">
        <v>0</v>
      </c>
      <c r="H32" s="643">
        <f t="shared" si="17"/>
        <v>50000000</v>
      </c>
      <c r="I32" s="645">
        <f t="shared" si="18"/>
        <v>33881588</v>
      </c>
      <c r="J32" s="648">
        <f t="shared" si="19"/>
        <v>33881588</v>
      </c>
    </row>
    <row r="33" spans="1:10" ht="38.25" x14ac:dyDescent="0.25">
      <c r="A33" s="618" t="s">
        <v>671</v>
      </c>
      <c r="B33" s="620">
        <v>362732545.47000003</v>
      </c>
      <c r="C33" s="637">
        <v>353394645.47000003</v>
      </c>
      <c r="D33" s="651">
        <v>353394645.47000003</v>
      </c>
      <c r="E33" s="653">
        <v>0</v>
      </c>
      <c r="F33" s="637">
        <v>0</v>
      </c>
      <c r="G33" s="654">
        <v>0</v>
      </c>
      <c r="H33" s="643">
        <f t="shared" si="17"/>
        <v>362732545.47000003</v>
      </c>
      <c r="I33" s="645">
        <f t="shared" si="18"/>
        <v>353394645.47000003</v>
      </c>
      <c r="J33" s="648">
        <f t="shared" si="19"/>
        <v>353394645.47000003</v>
      </c>
    </row>
    <row r="34" spans="1:10" ht="38.25" x14ac:dyDescent="0.25">
      <c r="A34" s="618" t="s">
        <v>672</v>
      </c>
      <c r="B34" s="620">
        <v>20000000</v>
      </c>
      <c r="C34" s="637">
        <v>1293000</v>
      </c>
      <c r="D34" s="651">
        <v>1293000</v>
      </c>
      <c r="E34" s="653">
        <v>0</v>
      </c>
      <c r="F34" s="637">
        <v>0</v>
      </c>
      <c r="G34" s="654">
        <v>0</v>
      </c>
      <c r="H34" s="643">
        <f t="shared" si="17"/>
        <v>20000000</v>
      </c>
      <c r="I34" s="645">
        <f t="shared" si="18"/>
        <v>1293000</v>
      </c>
      <c r="J34" s="648">
        <f t="shared" si="19"/>
        <v>1293000</v>
      </c>
    </row>
    <row r="35" spans="1:10" ht="38.25" x14ac:dyDescent="0.25">
      <c r="A35" s="618" t="s">
        <v>673</v>
      </c>
      <c r="B35" s="620">
        <v>115208700</v>
      </c>
      <c r="C35" s="637">
        <v>1435500</v>
      </c>
      <c r="D35" s="651">
        <v>1435500</v>
      </c>
      <c r="E35" s="653">
        <v>0</v>
      </c>
      <c r="F35" s="637">
        <v>0</v>
      </c>
      <c r="G35" s="654">
        <v>0</v>
      </c>
      <c r="H35" s="643">
        <f t="shared" si="17"/>
        <v>115208700</v>
      </c>
      <c r="I35" s="645">
        <f t="shared" si="18"/>
        <v>1435500</v>
      </c>
      <c r="J35" s="648">
        <f t="shared" si="19"/>
        <v>1435500</v>
      </c>
    </row>
    <row r="36" spans="1:10" ht="51" x14ac:dyDescent="0.25">
      <c r="A36" s="618" t="s">
        <v>674</v>
      </c>
      <c r="B36" s="620">
        <v>645000000</v>
      </c>
      <c r="C36" s="637">
        <v>631401183</v>
      </c>
      <c r="D36" s="651">
        <v>211444923.19999999</v>
      </c>
      <c r="E36" s="653">
        <v>0</v>
      </c>
      <c r="F36" s="637">
        <v>0</v>
      </c>
      <c r="G36" s="654">
        <v>0</v>
      </c>
      <c r="H36" s="643">
        <f t="shared" si="17"/>
        <v>645000000</v>
      </c>
      <c r="I36" s="645">
        <f t="shared" si="18"/>
        <v>631401183</v>
      </c>
      <c r="J36" s="648">
        <f t="shared" si="19"/>
        <v>211444923.19999999</v>
      </c>
    </row>
    <row r="37" spans="1:10" ht="38.25" x14ac:dyDescent="0.25">
      <c r="A37" s="618" t="s">
        <v>675</v>
      </c>
      <c r="B37" s="620">
        <v>877000000</v>
      </c>
      <c r="C37" s="637">
        <v>843355280</v>
      </c>
      <c r="D37" s="651">
        <v>493606050</v>
      </c>
      <c r="E37" s="653">
        <v>0</v>
      </c>
      <c r="F37" s="637">
        <v>0</v>
      </c>
      <c r="G37" s="654">
        <v>0</v>
      </c>
      <c r="H37" s="643">
        <f t="shared" si="17"/>
        <v>877000000</v>
      </c>
      <c r="I37" s="645">
        <f t="shared" si="18"/>
        <v>843355280</v>
      </c>
      <c r="J37" s="648">
        <f t="shared" si="19"/>
        <v>493606050</v>
      </c>
    </row>
    <row r="38" spans="1:10" ht="38.25" x14ac:dyDescent="0.25">
      <c r="A38" s="618" t="s">
        <v>676</v>
      </c>
      <c r="B38" s="620">
        <v>680000000</v>
      </c>
      <c r="C38" s="637">
        <v>678579512</v>
      </c>
      <c r="D38" s="651">
        <v>388579512</v>
      </c>
      <c r="E38" s="653">
        <v>0</v>
      </c>
      <c r="F38" s="637">
        <v>0</v>
      </c>
      <c r="G38" s="654">
        <v>0</v>
      </c>
      <c r="H38" s="643">
        <f t="shared" si="17"/>
        <v>680000000</v>
      </c>
      <c r="I38" s="645">
        <f t="shared" si="18"/>
        <v>678579512</v>
      </c>
      <c r="J38" s="648">
        <f t="shared" si="19"/>
        <v>388579512</v>
      </c>
    </row>
    <row r="39" spans="1:10" ht="38.25" x14ac:dyDescent="0.25">
      <c r="A39" s="618" t="s">
        <v>677</v>
      </c>
      <c r="B39" s="620">
        <v>4075314677</v>
      </c>
      <c r="C39" s="637">
        <v>4075020768</v>
      </c>
      <c r="D39" s="651">
        <v>4075020768</v>
      </c>
      <c r="E39" s="653">
        <v>0</v>
      </c>
      <c r="F39" s="637">
        <v>0</v>
      </c>
      <c r="G39" s="654">
        <v>0</v>
      </c>
      <c r="H39" s="643">
        <f t="shared" si="17"/>
        <v>4075314677</v>
      </c>
      <c r="I39" s="645">
        <f t="shared" si="18"/>
        <v>4075020768</v>
      </c>
      <c r="J39" s="648">
        <f t="shared" si="19"/>
        <v>4075020768</v>
      </c>
    </row>
    <row r="40" spans="1:10" ht="38.25" x14ac:dyDescent="0.25">
      <c r="A40" s="618" t="s">
        <v>678</v>
      </c>
      <c r="B40" s="620">
        <v>450802925</v>
      </c>
      <c r="C40" s="637">
        <v>352985682.59000003</v>
      </c>
      <c r="D40" s="651">
        <v>303485682.59000003</v>
      </c>
      <c r="E40" s="653">
        <v>0</v>
      </c>
      <c r="F40" s="637">
        <v>0</v>
      </c>
      <c r="G40" s="654">
        <v>0</v>
      </c>
      <c r="H40" s="643">
        <f t="shared" si="17"/>
        <v>450802925</v>
      </c>
      <c r="I40" s="645">
        <f t="shared" si="18"/>
        <v>352985682.59000003</v>
      </c>
      <c r="J40" s="648">
        <f t="shared" si="19"/>
        <v>303485682.59000003</v>
      </c>
    </row>
    <row r="41" spans="1:10" ht="38.25" x14ac:dyDescent="0.25">
      <c r="A41" s="618" t="s">
        <v>679</v>
      </c>
      <c r="B41" s="620">
        <v>779199328.20000005</v>
      </c>
      <c r="C41" s="637">
        <v>779118697</v>
      </c>
      <c r="D41" s="651">
        <v>739884742</v>
      </c>
      <c r="E41" s="653">
        <v>0</v>
      </c>
      <c r="F41" s="637">
        <v>0</v>
      </c>
      <c r="G41" s="654">
        <v>0</v>
      </c>
      <c r="H41" s="643">
        <f t="shared" si="17"/>
        <v>779199328.20000005</v>
      </c>
      <c r="I41" s="645">
        <f t="shared" si="18"/>
        <v>779118697</v>
      </c>
      <c r="J41" s="648">
        <f t="shared" si="19"/>
        <v>739884742</v>
      </c>
    </row>
    <row r="42" spans="1:10" ht="38.25" x14ac:dyDescent="0.25">
      <c r="A42" s="618" t="s">
        <v>680</v>
      </c>
      <c r="B42" s="620">
        <v>103741767</v>
      </c>
      <c r="C42" s="637">
        <v>95711282</v>
      </c>
      <c r="D42" s="651">
        <v>95711282</v>
      </c>
      <c r="E42" s="653">
        <v>0</v>
      </c>
      <c r="F42" s="637">
        <v>0</v>
      </c>
      <c r="G42" s="654">
        <v>0</v>
      </c>
      <c r="H42" s="643">
        <f t="shared" si="17"/>
        <v>103741767</v>
      </c>
      <c r="I42" s="645">
        <f t="shared" si="18"/>
        <v>95711282</v>
      </c>
      <c r="J42" s="648">
        <f t="shared" si="19"/>
        <v>95711282</v>
      </c>
    </row>
    <row r="43" spans="1:10" ht="38.25" x14ac:dyDescent="0.25">
      <c r="A43" s="618" t="s">
        <v>737</v>
      </c>
      <c r="B43" s="620">
        <v>57000000</v>
      </c>
      <c r="C43" s="637">
        <v>56108509</v>
      </c>
      <c r="D43" s="651">
        <v>56108509</v>
      </c>
      <c r="E43" s="653">
        <v>0</v>
      </c>
      <c r="F43" s="637">
        <v>0</v>
      </c>
      <c r="G43" s="654">
        <v>0</v>
      </c>
      <c r="H43" s="643">
        <f t="shared" si="17"/>
        <v>57000000</v>
      </c>
      <c r="I43" s="645">
        <f t="shared" si="18"/>
        <v>56108509</v>
      </c>
      <c r="J43" s="648">
        <f t="shared" si="19"/>
        <v>56108509</v>
      </c>
    </row>
    <row r="44" spans="1:10" ht="38.25" x14ac:dyDescent="0.25">
      <c r="A44" s="618" t="s">
        <v>681</v>
      </c>
      <c r="B44" s="620">
        <v>3493555969.5300002</v>
      </c>
      <c r="C44" s="637">
        <v>3428060667.5900002</v>
      </c>
      <c r="D44" s="651">
        <v>3117507777.5900002</v>
      </c>
      <c r="E44" s="653">
        <v>0</v>
      </c>
      <c r="F44" s="637">
        <v>0</v>
      </c>
      <c r="G44" s="654">
        <v>0</v>
      </c>
      <c r="H44" s="643">
        <f t="shared" si="17"/>
        <v>3493555969.5300002</v>
      </c>
      <c r="I44" s="645">
        <f t="shared" si="18"/>
        <v>3428060667.5900002</v>
      </c>
      <c r="J44" s="648">
        <f t="shared" si="19"/>
        <v>3117507777.5900002</v>
      </c>
    </row>
    <row r="45" spans="1:10" ht="38.25" x14ac:dyDescent="0.25">
      <c r="A45" s="618" t="s">
        <v>682</v>
      </c>
      <c r="B45" s="620">
        <v>110000000</v>
      </c>
      <c r="C45" s="637">
        <v>107991000</v>
      </c>
      <c r="D45" s="651">
        <v>107991000</v>
      </c>
      <c r="E45" s="653">
        <v>0</v>
      </c>
      <c r="F45" s="637">
        <v>0</v>
      </c>
      <c r="G45" s="654">
        <v>0</v>
      </c>
      <c r="H45" s="643">
        <f t="shared" si="17"/>
        <v>110000000</v>
      </c>
      <c r="I45" s="645">
        <f t="shared" si="18"/>
        <v>107991000</v>
      </c>
      <c r="J45" s="648">
        <f t="shared" si="19"/>
        <v>107991000</v>
      </c>
    </row>
    <row r="46" spans="1:10" ht="38.25" x14ac:dyDescent="0.25">
      <c r="A46" s="618" t="s">
        <v>683</v>
      </c>
      <c r="B46" s="620">
        <v>250000000</v>
      </c>
      <c r="C46" s="637">
        <v>223433922</v>
      </c>
      <c r="D46" s="651">
        <v>223433922</v>
      </c>
      <c r="E46" s="653">
        <v>0</v>
      </c>
      <c r="F46" s="637">
        <v>0</v>
      </c>
      <c r="G46" s="654">
        <v>0</v>
      </c>
      <c r="H46" s="643">
        <f t="shared" si="17"/>
        <v>250000000</v>
      </c>
      <c r="I46" s="645">
        <f t="shared" si="18"/>
        <v>223433922</v>
      </c>
      <c r="J46" s="648">
        <f t="shared" si="19"/>
        <v>223433922</v>
      </c>
    </row>
    <row r="47" spans="1:10" ht="38.25" x14ac:dyDescent="0.25">
      <c r="A47" s="618" t="s">
        <v>684</v>
      </c>
      <c r="B47" s="620">
        <v>20000000</v>
      </c>
      <c r="C47" s="637">
        <v>0</v>
      </c>
      <c r="D47" s="651">
        <v>0</v>
      </c>
      <c r="E47" s="653">
        <v>0</v>
      </c>
      <c r="F47" s="637">
        <v>0</v>
      </c>
      <c r="G47" s="654">
        <v>0</v>
      </c>
      <c r="H47" s="643">
        <f t="shared" si="17"/>
        <v>20000000</v>
      </c>
      <c r="I47" s="645">
        <f t="shared" si="18"/>
        <v>0</v>
      </c>
      <c r="J47" s="648">
        <f t="shared" si="19"/>
        <v>0</v>
      </c>
    </row>
    <row r="48" spans="1:10" ht="38.25" x14ac:dyDescent="0.25">
      <c r="A48" s="618" t="s">
        <v>685</v>
      </c>
      <c r="B48" s="620">
        <v>2160000000</v>
      </c>
      <c r="C48" s="637">
        <v>2129342906.5899999</v>
      </c>
      <c r="D48" s="651">
        <v>1991981596.5899999</v>
      </c>
      <c r="E48" s="653">
        <v>0</v>
      </c>
      <c r="F48" s="637">
        <v>0</v>
      </c>
      <c r="G48" s="654">
        <v>0</v>
      </c>
      <c r="H48" s="643">
        <f t="shared" si="17"/>
        <v>2160000000</v>
      </c>
      <c r="I48" s="645">
        <f t="shared" si="18"/>
        <v>2129342906.5899999</v>
      </c>
      <c r="J48" s="648">
        <f t="shared" si="19"/>
        <v>1991981596.5899999</v>
      </c>
    </row>
    <row r="49" spans="1:10" ht="38.25" x14ac:dyDescent="0.25">
      <c r="A49" s="618" t="s">
        <v>738</v>
      </c>
      <c r="B49" s="620">
        <v>20000000</v>
      </c>
      <c r="C49" s="637">
        <v>14117969</v>
      </c>
      <c r="D49" s="651">
        <v>10157292</v>
      </c>
      <c r="E49" s="653">
        <v>0</v>
      </c>
      <c r="F49" s="637">
        <v>0</v>
      </c>
      <c r="G49" s="654">
        <v>0</v>
      </c>
      <c r="H49" s="643">
        <f t="shared" si="17"/>
        <v>20000000</v>
      </c>
      <c r="I49" s="645">
        <f t="shared" si="18"/>
        <v>14117969</v>
      </c>
      <c r="J49" s="648">
        <f t="shared" si="19"/>
        <v>10157292</v>
      </c>
    </row>
    <row r="50" spans="1:10" ht="25.5" x14ac:dyDescent="0.25">
      <c r="A50" s="618" t="s">
        <v>686</v>
      </c>
      <c r="B50" s="620">
        <v>10000000</v>
      </c>
      <c r="C50" s="637">
        <v>1359000</v>
      </c>
      <c r="D50" s="651">
        <v>1359000</v>
      </c>
      <c r="E50" s="653">
        <v>0</v>
      </c>
      <c r="F50" s="637">
        <v>0</v>
      </c>
      <c r="G50" s="654">
        <v>0</v>
      </c>
      <c r="H50" s="643">
        <f t="shared" si="17"/>
        <v>10000000</v>
      </c>
      <c r="I50" s="645">
        <f t="shared" si="18"/>
        <v>1359000</v>
      </c>
      <c r="J50" s="648">
        <f t="shared" si="19"/>
        <v>1359000</v>
      </c>
    </row>
    <row r="51" spans="1:10" ht="38.25" x14ac:dyDescent="0.25">
      <c r="A51" s="618" t="s">
        <v>687</v>
      </c>
      <c r="B51" s="620">
        <v>350000000</v>
      </c>
      <c r="C51" s="637">
        <v>349764800</v>
      </c>
      <c r="D51" s="651">
        <v>348378563</v>
      </c>
      <c r="E51" s="653">
        <v>0</v>
      </c>
      <c r="F51" s="637">
        <v>0</v>
      </c>
      <c r="G51" s="654">
        <v>0</v>
      </c>
      <c r="H51" s="643">
        <f t="shared" si="17"/>
        <v>350000000</v>
      </c>
      <c r="I51" s="645">
        <f t="shared" si="18"/>
        <v>349764800</v>
      </c>
      <c r="J51" s="648">
        <f t="shared" si="19"/>
        <v>348378563</v>
      </c>
    </row>
    <row r="52" spans="1:10" ht="38.25" x14ac:dyDescent="0.25">
      <c r="A52" s="618" t="s">
        <v>688</v>
      </c>
      <c r="B52" s="620">
        <v>630000000</v>
      </c>
      <c r="C52" s="637">
        <v>540654823</v>
      </c>
      <c r="D52" s="651">
        <v>113907553</v>
      </c>
      <c r="E52" s="653">
        <v>0</v>
      </c>
      <c r="F52" s="637">
        <v>0</v>
      </c>
      <c r="G52" s="654">
        <v>0</v>
      </c>
      <c r="H52" s="643">
        <f t="shared" si="17"/>
        <v>630000000</v>
      </c>
      <c r="I52" s="645">
        <f t="shared" si="18"/>
        <v>540654823</v>
      </c>
      <c r="J52" s="648">
        <f t="shared" si="19"/>
        <v>113907553</v>
      </c>
    </row>
    <row r="53" spans="1:10" ht="51" x14ac:dyDescent="0.25">
      <c r="A53" s="618" t="s">
        <v>689</v>
      </c>
      <c r="B53" s="620">
        <v>240000000</v>
      </c>
      <c r="C53" s="637">
        <v>239556983.22999999</v>
      </c>
      <c r="D53" s="651">
        <v>219590280.22999999</v>
      </c>
      <c r="E53" s="653">
        <v>0</v>
      </c>
      <c r="F53" s="637">
        <v>0</v>
      </c>
      <c r="G53" s="654">
        <v>0</v>
      </c>
      <c r="H53" s="643">
        <f t="shared" si="17"/>
        <v>240000000</v>
      </c>
      <c r="I53" s="645">
        <f t="shared" si="18"/>
        <v>239556983.22999999</v>
      </c>
      <c r="J53" s="648">
        <f t="shared" si="19"/>
        <v>219590280.22999999</v>
      </c>
    </row>
    <row r="54" spans="1:10" ht="51" x14ac:dyDescent="0.25">
      <c r="A54" s="618" t="s">
        <v>690</v>
      </c>
      <c r="B54" s="620">
        <v>210000000</v>
      </c>
      <c r="C54" s="637">
        <v>109074444</v>
      </c>
      <c r="D54" s="651">
        <v>109074444</v>
      </c>
      <c r="E54" s="653">
        <v>0</v>
      </c>
      <c r="F54" s="637">
        <v>0</v>
      </c>
      <c r="G54" s="654">
        <v>0</v>
      </c>
      <c r="H54" s="643">
        <f t="shared" si="17"/>
        <v>210000000</v>
      </c>
      <c r="I54" s="645">
        <f t="shared" si="18"/>
        <v>109074444</v>
      </c>
      <c r="J54" s="648">
        <f t="shared" si="19"/>
        <v>109074444</v>
      </c>
    </row>
    <row r="55" spans="1:10" ht="25.5" x14ac:dyDescent="0.25">
      <c r="A55" s="618" t="s">
        <v>691</v>
      </c>
      <c r="B55" s="620">
        <v>536000000</v>
      </c>
      <c r="C55" s="637">
        <v>438080595</v>
      </c>
      <c r="D55" s="651">
        <v>369378265</v>
      </c>
      <c r="E55" s="653">
        <v>0</v>
      </c>
      <c r="F55" s="637">
        <v>0</v>
      </c>
      <c r="G55" s="654">
        <v>0</v>
      </c>
      <c r="H55" s="643">
        <f t="shared" si="17"/>
        <v>536000000</v>
      </c>
      <c r="I55" s="645">
        <f t="shared" si="18"/>
        <v>438080595</v>
      </c>
      <c r="J55" s="648">
        <f t="shared" si="19"/>
        <v>369378265</v>
      </c>
    </row>
    <row r="56" spans="1:10" ht="51" x14ac:dyDescent="0.25">
      <c r="A56" s="618" t="s">
        <v>692</v>
      </c>
      <c r="B56" s="620">
        <v>403000000</v>
      </c>
      <c r="C56" s="637">
        <v>349745241.21000004</v>
      </c>
      <c r="D56" s="651">
        <v>349745241.21000004</v>
      </c>
      <c r="E56" s="653">
        <v>0</v>
      </c>
      <c r="F56" s="637">
        <v>0</v>
      </c>
      <c r="G56" s="654">
        <v>0</v>
      </c>
      <c r="H56" s="643">
        <f t="shared" si="17"/>
        <v>403000000</v>
      </c>
      <c r="I56" s="645">
        <f t="shared" si="18"/>
        <v>349745241.21000004</v>
      </c>
      <c r="J56" s="648">
        <f t="shared" si="19"/>
        <v>349745241.21000004</v>
      </c>
    </row>
    <row r="57" spans="1:10" ht="25.5" x14ac:dyDescent="0.25">
      <c r="A57" s="618" t="s">
        <v>693</v>
      </c>
      <c r="B57" s="620">
        <v>390258233</v>
      </c>
      <c r="C57" s="637">
        <v>345697959</v>
      </c>
      <c r="D57" s="651">
        <v>345197959</v>
      </c>
      <c r="E57" s="653">
        <v>0</v>
      </c>
      <c r="F57" s="637">
        <v>0</v>
      </c>
      <c r="G57" s="654">
        <v>0</v>
      </c>
      <c r="H57" s="643">
        <f t="shared" si="17"/>
        <v>390258233</v>
      </c>
      <c r="I57" s="645">
        <f t="shared" si="18"/>
        <v>345697959</v>
      </c>
      <c r="J57" s="648">
        <f t="shared" si="19"/>
        <v>345197959</v>
      </c>
    </row>
    <row r="58" spans="1:10" ht="38.25" x14ac:dyDescent="0.25">
      <c r="A58" s="618" t="s">
        <v>739</v>
      </c>
      <c r="B58" s="620">
        <v>570800671.79999995</v>
      </c>
      <c r="C58" s="637">
        <v>570800671.79999995</v>
      </c>
      <c r="D58" s="651">
        <v>0</v>
      </c>
      <c r="E58" s="653">
        <v>0</v>
      </c>
      <c r="F58" s="637">
        <v>0</v>
      </c>
      <c r="G58" s="654">
        <v>0</v>
      </c>
      <c r="H58" s="643">
        <f t="shared" si="17"/>
        <v>570800671.79999995</v>
      </c>
      <c r="I58" s="645">
        <f t="shared" si="18"/>
        <v>570800671.79999995</v>
      </c>
      <c r="J58" s="648">
        <f t="shared" si="19"/>
        <v>0</v>
      </c>
    </row>
    <row r="59" spans="1:10" ht="38.25" x14ac:dyDescent="0.25">
      <c r="A59" s="618" t="s">
        <v>740</v>
      </c>
      <c r="B59" s="620">
        <v>102114360</v>
      </c>
      <c r="C59" s="637">
        <v>102114360</v>
      </c>
      <c r="D59" s="651">
        <v>0</v>
      </c>
      <c r="E59" s="653">
        <v>0</v>
      </c>
      <c r="F59" s="637">
        <v>0</v>
      </c>
      <c r="G59" s="654">
        <v>0</v>
      </c>
      <c r="H59" s="643">
        <f t="shared" si="17"/>
        <v>102114360</v>
      </c>
      <c r="I59" s="645">
        <f t="shared" si="18"/>
        <v>102114360</v>
      </c>
      <c r="J59" s="648">
        <f t="shared" si="19"/>
        <v>0</v>
      </c>
    </row>
    <row r="60" spans="1:10" ht="38.25" x14ac:dyDescent="0.25">
      <c r="A60" s="618" t="s">
        <v>741</v>
      </c>
      <c r="B60" s="620">
        <v>24800115</v>
      </c>
      <c r="C60" s="637">
        <v>24800115</v>
      </c>
      <c r="D60" s="651">
        <v>0</v>
      </c>
      <c r="E60" s="653">
        <v>0</v>
      </c>
      <c r="F60" s="637">
        <v>0</v>
      </c>
      <c r="G60" s="654">
        <v>0</v>
      </c>
      <c r="H60" s="643">
        <f t="shared" si="17"/>
        <v>24800115</v>
      </c>
      <c r="I60" s="645">
        <f t="shared" si="18"/>
        <v>24800115</v>
      </c>
      <c r="J60" s="648">
        <f t="shared" si="19"/>
        <v>0</v>
      </c>
    </row>
    <row r="61" spans="1:10" ht="25.5" x14ac:dyDescent="0.25">
      <c r="A61" s="618" t="s">
        <v>742</v>
      </c>
      <c r="B61" s="620">
        <v>12082560</v>
      </c>
      <c r="C61" s="639">
        <v>12082560</v>
      </c>
      <c r="D61" s="651">
        <v>0</v>
      </c>
      <c r="E61" s="620">
        <v>0</v>
      </c>
      <c r="F61" s="638">
        <v>0</v>
      </c>
      <c r="G61" s="651">
        <v>0</v>
      </c>
      <c r="H61" s="643">
        <f t="shared" si="17"/>
        <v>12082560</v>
      </c>
      <c r="I61" s="641">
        <f>C61+F61</f>
        <v>12082560</v>
      </c>
      <c r="J61" s="648">
        <f t="shared" si="19"/>
        <v>0</v>
      </c>
    </row>
    <row r="62" spans="1:10" ht="38.25" x14ac:dyDescent="0.25">
      <c r="A62" s="618" t="s">
        <v>743</v>
      </c>
      <c r="B62" s="620"/>
      <c r="C62" s="637"/>
      <c r="D62" s="651">
        <v>0</v>
      </c>
      <c r="E62" s="620">
        <v>9999842135</v>
      </c>
      <c r="F62" s="638">
        <v>9999578604</v>
      </c>
      <c r="G62" s="651">
        <v>0</v>
      </c>
      <c r="H62" s="640">
        <f>B62+E62</f>
        <v>9999842135</v>
      </c>
      <c r="I62" s="641">
        <f>C62+F62</f>
        <v>9999578604</v>
      </c>
      <c r="J62" s="648">
        <f t="shared" si="19"/>
        <v>0</v>
      </c>
    </row>
    <row r="63" spans="1:10" ht="38.25" x14ac:dyDescent="0.25">
      <c r="A63" s="618" t="s">
        <v>744</v>
      </c>
      <c r="B63" s="620"/>
      <c r="C63" s="637"/>
      <c r="D63" s="651">
        <v>0</v>
      </c>
      <c r="E63" s="620">
        <v>4995451401</v>
      </c>
      <c r="F63" s="638">
        <v>4995131634.5900002</v>
      </c>
      <c r="G63" s="651">
        <v>0</v>
      </c>
      <c r="H63" s="640">
        <f t="shared" ref="H63:H65" si="20">B63+E63</f>
        <v>4995451401</v>
      </c>
      <c r="I63" s="641">
        <f t="shared" ref="I63:I66" si="21">C63+F63</f>
        <v>4995131634.5900002</v>
      </c>
      <c r="J63" s="648">
        <f t="shared" si="19"/>
        <v>0</v>
      </c>
    </row>
    <row r="64" spans="1:10" ht="51" x14ac:dyDescent="0.25">
      <c r="A64" s="618" t="s">
        <v>745</v>
      </c>
      <c r="B64" s="620"/>
      <c r="C64" s="637"/>
      <c r="D64" s="651">
        <v>0</v>
      </c>
      <c r="E64" s="620">
        <v>5237806308</v>
      </c>
      <c r="F64" s="638">
        <v>5237147816.3800001</v>
      </c>
      <c r="G64" s="651">
        <v>0</v>
      </c>
      <c r="H64" s="640">
        <f t="shared" si="20"/>
        <v>5237806308</v>
      </c>
      <c r="I64" s="641">
        <f t="shared" si="21"/>
        <v>5237147816.3800001</v>
      </c>
      <c r="J64" s="648">
        <f t="shared" si="19"/>
        <v>0</v>
      </c>
    </row>
    <row r="65" spans="1:10" ht="51" x14ac:dyDescent="0.25">
      <c r="A65" s="618" t="s">
        <v>760</v>
      </c>
      <c r="B65" s="620"/>
      <c r="C65" s="637"/>
      <c r="D65" s="651">
        <v>0</v>
      </c>
      <c r="E65" s="620">
        <v>14639954559</v>
      </c>
      <c r="F65" s="638">
        <v>14606712828</v>
      </c>
      <c r="G65" s="651">
        <v>0</v>
      </c>
      <c r="H65" s="640">
        <f t="shared" si="20"/>
        <v>14639954559</v>
      </c>
      <c r="I65" s="641">
        <f t="shared" si="21"/>
        <v>14606712828</v>
      </c>
      <c r="J65" s="648">
        <f t="shared" si="19"/>
        <v>0</v>
      </c>
    </row>
    <row r="66" spans="1:10" ht="39" thickBot="1" x14ac:dyDescent="0.3">
      <c r="A66" s="618" t="s">
        <v>746</v>
      </c>
      <c r="B66" s="620">
        <v>384791300</v>
      </c>
      <c r="C66" s="620">
        <v>384791300</v>
      </c>
      <c r="D66" s="651">
        <v>0</v>
      </c>
      <c r="E66" s="620">
        <v>0</v>
      </c>
      <c r="F66" s="638">
        <v>0</v>
      </c>
      <c r="G66" s="651">
        <v>0</v>
      </c>
      <c r="H66" s="640">
        <f>B66+E66</f>
        <v>384791300</v>
      </c>
      <c r="I66" s="641">
        <f t="shared" si="21"/>
        <v>384791300</v>
      </c>
      <c r="J66" s="649">
        <f t="shared" si="19"/>
        <v>0</v>
      </c>
    </row>
    <row r="67" spans="1:10" ht="15.75" thickBot="1" x14ac:dyDescent="0.3">
      <c r="A67" s="593" t="s">
        <v>15</v>
      </c>
      <c r="B67" s="621">
        <v>0</v>
      </c>
      <c r="C67" s="626">
        <v>0</v>
      </c>
      <c r="D67" s="627">
        <v>0</v>
      </c>
      <c r="E67" s="621">
        <v>0</v>
      </c>
      <c r="F67" s="626">
        <v>0</v>
      </c>
      <c r="G67" s="627">
        <v>0</v>
      </c>
      <c r="H67" s="621">
        <f t="shared" ref="H67:J67" si="22">+B67+E67</f>
        <v>0</v>
      </c>
      <c r="I67" s="626">
        <f t="shared" si="22"/>
        <v>0</v>
      </c>
      <c r="J67" s="659">
        <f t="shared" si="22"/>
        <v>0</v>
      </c>
    </row>
    <row r="68" spans="1:10" ht="15.75" thickBot="1" x14ac:dyDescent="0.3">
      <c r="A68" s="593" t="s">
        <v>16</v>
      </c>
      <c r="B68" s="621">
        <f t="shared" ref="B68:J68" si="23">+B24+B26+B67</f>
        <v>24605314677.000004</v>
      </c>
      <c r="C68" s="626">
        <f t="shared" si="23"/>
        <v>23606697239.209999</v>
      </c>
      <c r="D68" s="627">
        <f t="shared" si="23"/>
        <v>19557225575.889999</v>
      </c>
      <c r="E68" s="621">
        <f t="shared" si="23"/>
        <v>37529165403</v>
      </c>
      <c r="F68" s="626">
        <f t="shared" si="23"/>
        <v>37487768532.970001</v>
      </c>
      <c r="G68" s="627">
        <f t="shared" si="23"/>
        <v>2649197650</v>
      </c>
      <c r="H68" s="621">
        <f t="shared" si="23"/>
        <v>62134480080</v>
      </c>
      <c r="I68" s="626">
        <f t="shared" si="23"/>
        <v>61094465772.18</v>
      </c>
      <c r="J68" s="627">
        <f t="shared" si="23"/>
        <v>22206423225.889999</v>
      </c>
    </row>
    <row r="69" spans="1:10" x14ac:dyDescent="0.25">
      <c r="A69" s="1209" t="s">
        <v>758</v>
      </c>
      <c r="B69" s="1209"/>
      <c r="C69" s="1209"/>
      <c r="D69" s="1209"/>
      <c r="E69" s="1209"/>
      <c r="F69" s="1209"/>
      <c r="G69" s="1209"/>
      <c r="H69" s="1209"/>
      <c r="I69" s="1209"/>
      <c r="J69" s="1209"/>
    </row>
    <row r="70" spans="1:10" x14ac:dyDescent="0.25">
      <c r="H70" s="668">
        <f>SUM(H27:H57)</f>
        <v>19406899670.200005</v>
      </c>
      <c r="I70" s="668">
        <f>SUM(I27:I57)</f>
        <v>18487674063.68</v>
      </c>
    </row>
    <row r="71" spans="1:10" x14ac:dyDescent="0.25">
      <c r="I71">
        <f>I70/H70</f>
        <v>0.95263408261281901</v>
      </c>
    </row>
  </sheetData>
  <mergeCells count="9">
    <mergeCell ref="A69:J69"/>
    <mergeCell ref="A1:I1"/>
    <mergeCell ref="A2:J2"/>
    <mergeCell ref="A3:J3"/>
    <mergeCell ref="B4:J4"/>
    <mergeCell ref="A5:A6"/>
    <mergeCell ref="B5:D5"/>
    <mergeCell ref="E5:G5"/>
    <mergeCell ref="H5:J5"/>
  </mergeCells>
  <pageMargins left="0.7" right="0.7" top="0.75" bottom="0.75" header="0.3" footer="0.3"/>
  <pageSetup paperSize="9" orientation="portrait" horizontalDpi="0" verticalDpi="0" r:id="rId1"/>
  <ignoredErrors>
    <ignoredError sqref="D8:E8 D12:E12 H17:J17" formula="1"/>
    <ignoredError sqref="B26:G26"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B5"/>
  <sheetViews>
    <sheetView tabSelected="1" topLeftCell="A13" workbookViewId="0">
      <selection activeCell="B4" sqref="B4"/>
    </sheetView>
  </sheetViews>
  <sheetFormatPr baseColWidth="10" defaultRowHeight="15" x14ac:dyDescent="0.25"/>
  <cols>
    <col min="1" max="1" width="13.7109375" customWidth="1"/>
  </cols>
  <sheetData>
    <row r="3" spans="1:2" x14ac:dyDescent="0.25">
      <c r="A3" t="s">
        <v>769</v>
      </c>
      <c r="B3" s="666">
        <f>'ANEXO 1. MATRIZ DE SEGUIMIENTO'!N270</f>
        <v>0.74758121708683456</v>
      </c>
    </row>
    <row r="4" spans="1:2" x14ac:dyDescent="0.25">
      <c r="A4" t="s">
        <v>770</v>
      </c>
      <c r="B4" s="666">
        <f>'ANEXO 1. MATRIZ DE SEGUIMIENTO'!N271</f>
        <v>0.77135802677647092</v>
      </c>
    </row>
    <row r="5" spans="1:2" x14ac:dyDescent="0.25">
      <c r="A5" t="s">
        <v>771</v>
      </c>
      <c r="B5" s="667">
        <f>SUM(B3*B3/B4)</f>
        <v>0.72453731826270096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113"/>
  <sheetViews>
    <sheetView topLeftCell="A25" zoomScaleNormal="100" workbookViewId="0">
      <selection activeCell="E42" sqref="E42"/>
    </sheetView>
  </sheetViews>
  <sheetFormatPr baseColWidth="10" defaultRowHeight="15" x14ac:dyDescent="0.25"/>
  <cols>
    <col min="1" max="1" width="17.5703125" customWidth="1"/>
    <col min="2" max="2" width="11.42578125" customWidth="1"/>
  </cols>
  <sheetData>
    <row r="2" spans="1:3" ht="15.75" thickBot="1" x14ac:dyDescent="0.3"/>
    <row r="3" spans="1:3" ht="18.75" thickBot="1" x14ac:dyDescent="0.3">
      <c r="A3" s="511" t="s">
        <v>694</v>
      </c>
      <c r="B3" s="561">
        <v>0.8</v>
      </c>
      <c r="C3" s="561">
        <v>0.98</v>
      </c>
    </row>
    <row r="4" spans="1:3" ht="18.75" thickBot="1" x14ac:dyDescent="0.3">
      <c r="A4" s="512" t="s">
        <v>695</v>
      </c>
      <c r="B4" s="561">
        <v>0.2</v>
      </c>
      <c r="C4" s="561">
        <v>1</v>
      </c>
    </row>
    <row r="5" spans="1:3" ht="18.75" thickBot="1" x14ac:dyDescent="0.3">
      <c r="A5" s="512" t="s">
        <v>696</v>
      </c>
      <c r="B5" s="561">
        <v>0.7</v>
      </c>
      <c r="C5" s="561">
        <v>1</v>
      </c>
    </row>
    <row r="6" spans="1:3" ht="18.75" thickBot="1" x14ac:dyDescent="0.3">
      <c r="A6" s="512" t="s">
        <v>697</v>
      </c>
      <c r="B6" s="561">
        <v>1</v>
      </c>
      <c r="C6" s="561">
        <v>0</v>
      </c>
    </row>
    <row r="7" spans="1:3" ht="18.75" thickBot="1" x14ac:dyDescent="0.3">
      <c r="A7" s="512" t="s">
        <v>698</v>
      </c>
      <c r="B7" s="562">
        <v>0.93300000000000005</v>
      </c>
      <c r="C7" s="561">
        <v>0.99</v>
      </c>
    </row>
    <row r="8" spans="1:3" ht="18.75" thickBot="1" x14ac:dyDescent="0.3">
      <c r="A8" s="512" t="s">
        <v>699</v>
      </c>
      <c r="B8" s="561">
        <v>1</v>
      </c>
      <c r="C8" s="563" t="s">
        <v>724</v>
      </c>
    </row>
    <row r="9" spans="1:3" ht="18.75" thickBot="1" x14ac:dyDescent="0.3">
      <c r="A9" s="512" t="s">
        <v>700</v>
      </c>
      <c r="B9" s="561">
        <v>1</v>
      </c>
      <c r="C9" s="561">
        <v>0.9</v>
      </c>
    </row>
    <row r="22" spans="1:3" ht="15.75" thickBot="1" x14ac:dyDescent="0.3"/>
    <row r="23" spans="1:3" ht="15.75" thickBot="1" x14ac:dyDescent="0.3">
      <c r="A23" s="513" t="s">
        <v>701</v>
      </c>
      <c r="B23" s="514">
        <v>1</v>
      </c>
      <c r="C23" s="514">
        <v>0.15</v>
      </c>
    </row>
    <row r="24" spans="1:3" ht="15.75" thickBot="1" x14ac:dyDescent="0.3">
      <c r="A24" s="515" t="s">
        <v>702</v>
      </c>
      <c r="B24" s="516">
        <v>1</v>
      </c>
      <c r="C24" s="517">
        <v>0.98</v>
      </c>
    </row>
    <row r="34" spans="1:3" ht="15.75" thickBot="1" x14ac:dyDescent="0.3"/>
    <row r="35" spans="1:3" ht="15.75" thickBot="1" x14ac:dyDescent="0.3">
      <c r="A35" s="521" t="s">
        <v>705</v>
      </c>
      <c r="B35" s="523">
        <v>0.96</v>
      </c>
      <c r="C35" s="523">
        <v>0.94</v>
      </c>
    </row>
    <row r="36" spans="1:3" ht="15.75" thickBot="1" x14ac:dyDescent="0.3">
      <c r="A36" s="522" t="s">
        <v>706</v>
      </c>
      <c r="B36" s="524">
        <v>1</v>
      </c>
      <c r="C36" s="524">
        <v>0.62</v>
      </c>
    </row>
    <row r="37" spans="1:3" ht="15.75" thickBot="1" x14ac:dyDescent="0.3">
      <c r="A37" s="519"/>
      <c r="B37" s="516"/>
      <c r="C37" s="517"/>
    </row>
    <row r="38" spans="1:3" ht="15.75" thickBot="1" x14ac:dyDescent="0.3">
      <c r="A38" s="515"/>
      <c r="B38" s="516"/>
      <c r="C38" s="517"/>
    </row>
    <row r="49" spans="1:11" ht="15.75" thickBot="1" x14ac:dyDescent="0.3"/>
    <row r="50" spans="1:11" ht="15.75" thickBot="1" x14ac:dyDescent="0.3">
      <c r="A50" s="518" t="s">
        <v>703</v>
      </c>
      <c r="B50" s="520">
        <v>0.86399999999999999</v>
      </c>
      <c r="C50" s="514">
        <v>0.91</v>
      </c>
    </row>
    <row r="51" spans="1:11" ht="15.75" thickBot="1" x14ac:dyDescent="0.3">
      <c r="A51" s="519" t="s">
        <v>704</v>
      </c>
      <c r="B51" s="516">
        <v>7.4999999999999997E-2</v>
      </c>
      <c r="C51" s="517">
        <v>0</v>
      </c>
    </row>
    <row r="55" spans="1:11" ht="15.75" thickBot="1" x14ac:dyDescent="0.3"/>
    <row r="56" spans="1:11" ht="15.75" thickBot="1" x14ac:dyDescent="0.3">
      <c r="B56" s="1230" t="s">
        <v>707</v>
      </c>
      <c r="C56" s="1232" t="s">
        <v>708</v>
      </c>
      <c r="D56" s="1224"/>
      <c r="E56" s="1225"/>
      <c r="F56" s="1224"/>
      <c r="G56" s="1225"/>
    </row>
    <row r="57" spans="1:11" ht="51" thickTop="1" thickBot="1" x14ac:dyDescent="0.3">
      <c r="B57" s="1231"/>
      <c r="C57" s="1233"/>
      <c r="D57" s="534" t="s">
        <v>709</v>
      </c>
      <c r="E57" s="535" t="s">
        <v>710</v>
      </c>
      <c r="F57" s="535" t="s">
        <v>711</v>
      </c>
      <c r="G57" s="535" t="s">
        <v>710</v>
      </c>
      <c r="K57" s="536"/>
    </row>
    <row r="58" spans="1:11" ht="21" thickTop="1" thickBot="1" x14ac:dyDescent="0.3">
      <c r="B58" s="525" t="s">
        <v>723</v>
      </c>
      <c r="C58" s="526">
        <v>30</v>
      </c>
      <c r="D58" s="527"/>
      <c r="E58" s="527"/>
      <c r="F58" s="527"/>
      <c r="G58" s="527"/>
      <c r="K58" s="537"/>
    </row>
    <row r="59" spans="1:11" ht="78.75" thickBot="1" x14ac:dyDescent="0.3">
      <c r="B59" s="528" t="s">
        <v>712</v>
      </c>
      <c r="C59" s="529">
        <v>30</v>
      </c>
      <c r="D59" s="529"/>
      <c r="E59" s="529"/>
      <c r="F59" s="529"/>
      <c r="G59" s="529"/>
      <c r="K59" s="537"/>
    </row>
    <row r="60" spans="1:11" ht="39.75" thickBot="1" x14ac:dyDescent="0.3">
      <c r="B60" s="530" t="s">
        <v>713</v>
      </c>
      <c r="C60" s="527">
        <v>5</v>
      </c>
      <c r="D60" s="527"/>
      <c r="E60" s="527"/>
      <c r="F60" s="527"/>
      <c r="G60" s="527"/>
      <c r="K60" s="537"/>
    </row>
    <row r="61" spans="1:11" ht="59.25" thickBot="1" x14ac:dyDescent="0.3">
      <c r="B61" s="528" t="s">
        <v>714</v>
      </c>
      <c r="C61" s="529">
        <v>5</v>
      </c>
      <c r="D61" s="529"/>
      <c r="E61" s="529"/>
      <c r="F61" s="529"/>
      <c r="G61" s="529"/>
      <c r="K61" s="537"/>
    </row>
    <row r="62" spans="1:11" ht="98.25" thickBot="1" x14ac:dyDescent="0.3">
      <c r="B62" s="530" t="s">
        <v>715</v>
      </c>
      <c r="C62" s="527">
        <v>5</v>
      </c>
      <c r="D62" s="527"/>
      <c r="E62" s="527"/>
      <c r="F62" s="527"/>
      <c r="G62" s="527"/>
      <c r="K62" s="537"/>
    </row>
    <row r="63" spans="1:11" ht="137.25" thickBot="1" x14ac:dyDescent="0.3">
      <c r="B63" s="528" t="s">
        <v>716</v>
      </c>
      <c r="C63" s="529">
        <v>5</v>
      </c>
      <c r="D63" s="529"/>
      <c r="E63" s="529"/>
      <c r="F63" s="529"/>
      <c r="G63" s="529"/>
      <c r="K63" s="537"/>
    </row>
    <row r="64" spans="1:11" ht="137.25" thickBot="1" x14ac:dyDescent="0.3">
      <c r="B64" s="530" t="s">
        <v>717</v>
      </c>
      <c r="C64" s="527">
        <v>5</v>
      </c>
      <c r="D64" s="527"/>
      <c r="E64" s="527"/>
      <c r="F64" s="527"/>
      <c r="G64" s="527"/>
      <c r="K64" s="537"/>
    </row>
    <row r="65" spans="2:11" ht="137.25" thickBot="1" x14ac:dyDescent="0.3">
      <c r="B65" s="528" t="s">
        <v>718</v>
      </c>
      <c r="C65" s="529">
        <v>5</v>
      </c>
      <c r="D65" s="529"/>
      <c r="E65" s="529"/>
      <c r="F65" s="529"/>
      <c r="G65" s="529"/>
      <c r="K65" s="537"/>
    </row>
    <row r="66" spans="2:11" ht="98.25" thickBot="1" x14ac:dyDescent="0.3">
      <c r="B66" s="530" t="s">
        <v>719</v>
      </c>
      <c r="C66" s="527">
        <v>4</v>
      </c>
      <c r="D66" s="527"/>
      <c r="E66" s="527"/>
      <c r="F66" s="527"/>
      <c r="G66" s="527"/>
      <c r="K66" s="537"/>
    </row>
    <row r="67" spans="2:11" ht="78.75" thickBot="1" x14ac:dyDescent="0.3">
      <c r="B67" s="528" t="s">
        <v>720</v>
      </c>
      <c r="C67" s="529">
        <v>3</v>
      </c>
      <c r="D67" s="529"/>
      <c r="E67" s="529"/>
      <c r="F67" s="529"/>
      <c r="G67" s="529"/>
      <c r="K67" s="537"/>
    </row>
    <row r="68" spans="2:11" ht="78.75" thickBot="1" x14ac:dyDescent="0.3">
      <c r="B68" s="530" t="s">
        <v>721</v>
      </c>
      <c r="C68" s="527">
        <v>3</v>
      </c>
      <c r="D68" s="527"/>
      <c r="E68" s="527"/>
      <c r="F68" s="527"/>
      <c r="G68" s="527"/>
    </row>
    <row r="69" spans="2:11" ht="20.25" thickBot="1" x14ac:dyDescent="0.3">
      <c r="B69" s="531" t="s">
        <v>722</v>
      </c>
      <c r="C69" s="532"/>
      <c r="D69" s="532"/>
      <c r="E69" s="532"/>
      <c r="F69" s="533"/>
      <c r="G69" s="533"/>
    </row>
    <row r="82" spans="1:3" ht="15.75" thickBot="1" x14ac:dyDescent="0.3"/>
    <row r="83" spans="1:3" ht="63.75" thickBot="1" x14ac:dyDescent="0.3">
      <c r="A83" s="572" t="s">
        <v>725</v>
      </c>
      <c r="B83" s="564" t="s">
        <v>726</v>
      </c>
      <c r="C83" s="564" t="s">
        <v>727</v>
      </c>
    </row>
    <row r="84" spans="1:3" ht="21.75" thickBot="1" x14ac:dyDescent="0.3">
      <c r="A84" s="565" t="s">
        <v>728</v>
      </c>
      <c r="B84" s="566">
        <v>1</v>
      </c>
      <c r="C84" s="566">
        <v>0.33</v>
      </c>
    </row>
    <row r="85" spans="1:3" ht="21.75" thickBot="1" x14ac:dyDescent="0.3">
      <c r="A85" s="567" t="s">
        <v>729</v>
      </c>
      <c r="B85" s="568">
        <v>0.98599999999999999</v>
      </c>
      <c r="C85" s="569">
        <v>0.87</v>
      </c>
    </row>
    <row r="86" spans="1:3" ht="21.75" thickBot="1" x14ac:dyDescent="0.3">
      <c r="A86" s="570" t="s">
        <v>730</v>
      </c>
      <c r="B86" s="571">
        <v>0.68700000000000006</v>
      </c>
      <c r="C86" s="566">
        <v>0.89</v>
      </c>
    </row>
    <row r="87" spans="1:3" ht="21.75" thickBot="1" x14ac:dyDescent="0.3">
      <c r="A87" s="567" t="s">
        <v>731</v>
      </c>
      <c r="B87" s="569">
        <v>1</v>
      </c>
      <c r="C87" s="569">
        <v>1</v>
      </c>
    </row>
    <row r="94" spans="1:3" ht="15.75" thickBot="1" x14ac:dyDescent="0.3"/>
    <row r="95" spans="1:3" ht="24" thickBot="1" x14ac:dyDescent="0.3">
      <c r="B95" s="1228"/>
      <c r="C95" s="1229"/>
    </row>
    <row r="96" spans="1:3" ht="63.75" thickBot="1" x14ac:dyDescent="0.3">
      <c r="A96" s="579" t="s">
        <v>725</v>
      </c>
      <c r="B96" s="573" t="s">
        <v>733</v>
      </c>
      <c r="C96" s="573" t="s">
        <v>734</v>
      </c>
    </row>
    <row r="97" spans="1:3" ht="21.75" thickBot="1" x14ac:dyDescent="0.3">
      <c r="A97" s="574" t="s">
        <v>703</v>
      </c>
      <c r="B97" s="575">
        <v>0.77800000000000002</v>
      </c>
      <c r="C97" s="576">
        <v>0.79</v>
      </c>
    </row>
    <row r="98" spans="1:3" ht="21.75" thickBot="1" x14ac:dyDescent="0.3">
      <c r="A98" s="577" t="s">
        <v>732</v>
      </c>
      <c r="B98" s="578">
        <v>1</v>
      </c>
      <c r="C98" s="578">
        <v>0.33</v>
      </c>
    </row>
    <row r="109" spans="1:3" ht="15.75" thickBot="1" x14ac:dyDescent="0.3"/>
    <row r="110" spans="1:3" ht="21.75" thickBot="1" x14ac:dyDescent="0.3">
      <c r="B110" s="1226" t="s">
        <v>638</v>
      </c>
      <c r="C110" s="1227"/>
    </row>
    <row r="111" spans="1:3" ht="63.75" thickBot="1" x14ac:dyDescent="0.3">
      <c r="A111" s="587" t="s">
        <v>725</v>
      </c>
      <c r="B111" s="580" t="s">
        <v>733</v>
      </c>
      <c r="C111" s="580" t="s">
        <v>734</v>
      </c>
    </row>
    <row r="112" spans="1:3" ht="21.75" thickBot="1" x14ac:dyDescent="0.3">
      <c r="A112" s="581" t="s">
        <v>735</v>
      </c>
      <c r="B112" s="582">
        <v>0.86799999999999999</v>
      </c>
      <c r="C112" s="583">
        <v>0.7</v>
      </c>
    </row>
    <row r="113" spans="1:3" ht="21.75" thickBot="1" x14ac:dyDescent="0.3">
      <c r="A113" s="584" t="s">
        <v>736</v>
      </c>
      <c r="B113" s="585">
        <v>0.94399999999999995</v>
      </c>
      <c r="C113" s="586">
        <v>0.98</v>
      </c>
    </row>
  </sheetData>
  <mergeCells count="6">
    <mergeCell ref="F56:G56"/>
    <mergeCell ref="B110:C110"/>
    <mergeCell ref="B95:C95"/>
    <mergeCell ref="B56:B57"/>
    <mergeCell ref="C56:C57"/>
    <mergeCell ref="D56:E56"/>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2:H32"/>
  <sheetViews>
    <sheetView topLeftCell="A4" workbookViewId="0">
      <selection activeCell="B33" sqref="B33"/>
    </sheetView>
  </sheetViews>
  <sheetFormatPr baseColWidth="10" defaultRowHeight="15" x14ac:dyDescent="0.25"/>
  <cols>
    <col min="1" max="1" width="14.42578125" style="28" bestFit="1" customWidth="1"/>
    <col min="2" max="2" width="16.42578125" style="77" bestFit="1" customWidth="1"/>
    <col min="3" max="3" width="16.85546875" style="77" customWidth="1"/>
    <col min="4" max="4" width="8.140625" customWidth="1"/>
    <col min="5" max="5" width="16.42578125" bestFit="1" customWidth="1"/>
    <col min="6" max="6" width="9.140625" customWidth="1"/>
    <col min="7" max="7" width="17.140625" bestFit="1" customWidth="1"/>
    <col min="8" max="8" width="16.42578125" bestFit="1" customWidth="1"/>
  </cols>
  <sheetData>
    <row r="2" spans="1:8" ht="15" customHeight="1" x14ac:dyDescent="0.25">
      <c r="A2" s="1234" t="s">
        <v>317</v>
      </c>
      <c r="B2" s="1234"/>
      <c r="C2" s="1234"/>
      <c r="D2" s="1234"/>
      <c r="E2" s="1234"/>
      <c r="F2" s="1234"/>
      <c r="G2" s="1234"/>
      <c r="H2" s="1234"/>
    </row>
    <row r="3" spans="1:8" x14ac:dyDescent="0.25">
      <c r="A3" s="1234" t="s">
        <v>453</v>
      </c>
      <c r="B3" s="1234"/>
      <c r="C3" s="1234"/>
      <c r="D3" s="1234"/>
      <c r="E3" s="1234"/>
      <c r="F3" s="1234"/>
      <c r="G3" s="1234"/>
      <c r="H3" s="1234"/>
    </row>
    <row r="4" spans="1:8" x14ac:dyDescent="0.25">
      <c r="A4" s="1234" t="s">
        <v>318</v>
      </c>
      <c r="B4" s="1234"/>
      <c r="C4" s="1234"/>
      <c r="D4" s="1234"/>
      <c r="E4" s="1234"/>
      <c r="F4" s="1234"/>
      <c r="G4" s="1234"/>
      <c r="H4" s="1234"/>
    </row>
    <row r="5" spans="1:8" ht="15.75" customHeight="1" x14ac:dyDescent="0.25">
      <c r="A5" s="1234" t="s">
        <v>452</v>
      </c>
      <c r="B5" s="1234"/>
      <c r="C5" s="1234"/>
      <c r="D5" s="1234"/>
      <c r="E5" s="1234"/>
      <c r="F5" s="1234"/>
      <c r="G5" s="1234"/>
      <c r="H5" s="1234"/>
    </row>
    <row r="6" spans="1:8" ht="31.5" customHeight="1" x14ac:dyDescent="0.25">
      <c r="A6" s="274" t="s">
        <v>0</v>
      </c>
      <c r="B6" s="275" t="s">
        <v>479</v>
      </c>
      <c r="C6" s="275" t="s">
        <v>319</v>
      </c>
      <c r="D6" s="276" t="s">
        <v>320</v>
      </c>
      <c r="E6" s="275" t="s">
        <v>454</v>
      </c>
      <c r="F6" s="275" t="s">
        <v>455</v>
      </c>
      <c r="G6" s="275" t="s">
        <v>456</v>
      </c>
      <c r="H6" s="275" t="s">
        <v>457</v>
      </c>
    </row>
    <row r="7" spans="1:8" x14ac:dyDescent="0.25">
      <c r="A7" s="269" t="s">
        <v>458</v>
      </c>
      <c r="B7" s="277">
        <v>570939753.89999998</v>
      </c>
      <c r="C7" s="270">
        <v>0</v>
      </c>
      <c r="D7" s="278">
        <f>C7/B7*100</f>
        <v>0</v>
      </c>
      <c r="E7" s="224">
        <f>B7-C7</f>
        <v>570939753.89999998</v>
      </c>
      <c r="F7" s="76">
        <f t="shared" ref="F7:F27" si="0">E7/B7*100</f>
        <v>100</v>
      </c>
      <c r="G7" s="224">
        <v>0</v>
      </c>
      <c r="H7" s="224">
        <f>C7-G7</f>
        <v>0</v>
      </c>
    </row>
    <row r="8" spans="1:8" s="77" customFormat="1" x14ac:dyDescent="0.25">
      <c r="A8" s="273" t="s">
        <v>459</v>
      </c>
      <c r="B8" s="271">
        <v>200000000</v>
      </c>
      <c r="C8" s="271">
        <v>0</v>
      </c>
      <c r="D8" s="278">
        <f t="shared" ref="D8:D27" si="1">C8/B8*100</f>
        <v>0</v>
      </c>
      <c r="E8" s="224">
        <f t="shared" ref="E8:E28" si="2">B8-C8</f>
        <v>200000000</v>
      </c>
      <c r="F8" s="76">
        <f t="shared" si="0"/>
        <v>100</v>
      </c>
      <c r="G8" s="224">
        <v>0</v>
      </c>
      <c r="H8" s="224">
        <f t="shared" ref="H8:H27" si="3">C8-G8</f>
        <v>0</v>
      </c>
    </row>
    <row r="9" spans="1:8" s="77" customFormat="1" x14ac:dyDescent="0.25">
      <c r="A9" s="273" t="s">
        <v>460</v>
      </c>
      <c r="B9" s="271">
        <v>90777500</v>
      </c>
      <c r="C9" s="271">
        <v>0</v>
      </c>
      <c r="D9" s="278">
        <f t="shared" si="1"/>
        <v>0</v>
      </c>
      <c r="E9" s="224">
        <f t="shared" si="2"/>
        <v>90777500</v>
      </c>
      <c r="F9" s="76">
        <f t="shared" si="0"/>
        <v>100</v>
      </c>
      <c r="G9" s="224">
        <v>0</v>
      </c>
      <c r="H9" s="224">
        <f t="shared" si="3"/>
        <v>0</v>
      </c>
    </row>
    <row r="10" spans="1:8" s="77" customFormat="1" x14ac:dyDescent="0.25">
      <c r="A10" s="273" t="s">
        <v>461</v>
      </c>
      <c r="B10" s="271">
        <v>200000000</v>
      </c>
      <c r="C10" s="271">
        <v>0</v>
      </c>
      <c r="D10" s="278">
        <f t="shared" si="1"/>
        <v>0</v>
      </c>
      <c r="E10" s="224">
        <f t="shared" si="2"/>
        <v>200000000</v>
      </c>
      <c r="F10" s="76">
        <f t="shared" si="0"/>
        <v>100</v>
      </c>
      <c r="G10" s="224">
        <v>0</v>
      </c>
      <c r="H10" s="224">
        <f t="shared" si="3"/>
        <v>0</v>
      </c>
    </row>
    <row r="11" spans="1:8" s="77" customFormat="1" x14ac:dyDescent="0.25">
      <c r="A11" s="273" t="s">
        <v>462</v>
      </c>
      <c r="B11" s="271">
        <v>1204609908.3</v>
      </c>
      <c r="C11" s="271">
        <v>115912239</v>
      </c>
      <c r="D11" s="278">
        <f t="shared" si="1"/>
        <v>9.6223879781613793</v>
      </c>
      <c r="E11" s="224">
        <f t="shared" si="2"/>
        <v>1088697669.3</v>
      </c>
      <c r="F11" s="76">
        <f t="shared" si="0"/>
        <v>90.37761202183863</v>
      </c>
      <c r="G11" s="224">
        <v>57956119.5</v>
      </c>
      <c r="H11" s="224">
        <f t="shared" si="3"/>
        <v>57956119.5</v>
      </c>
    </row>
    <row r="12" spans="1:8" s="77" customFormat="1" x14ac:dyDescent="0.25">
      <c r="A12" s="273" t="s">
        <v>463</v>
      </c>
      <c r="B12" s="271">
        <v>30000000</v>
      </c>
      <c r="C12" s="271">
        <v>0</v>
      </c>
      <c r="D12" s="278">
        <f t="shared" si="1"/>
        <v>0</v>
      </c>
      <c r="E12" s="224">
        <f t="shared" si="2"/>
        <v>30000000</v>
      </c>
      <c r="F12" s="76">
        <f t="shared" si="0"/>
        <v>100</v>
      </c>
      <c r="G12" s="224">
        <v>0</v>
      </c>
      <c r="H12" s="224">
        <f t="shared" si="3"/>
        <v>0</v>
      </c>
    </row>
    <row r="13" spans="1:8" s="77" customFormat="1" x14ac:dyDescent="0.25">
      <c r="A13" s="273" t="s">
        <v>464</v>
      </c>
      <c r="B13" s="271">
        <v>198731909.28999999</v>
      </c>
      <c r="C13" s="271">
        <v>198731909.28999999</v>
      </c>
      <c r="D13" s="278">
        <f t="shared" si="1"/>
        <v>100</v>
      </c>
      <c r="E13" s="224">
        <f t="shared" si="2"/>
        <v>0</v>
      </c>
      <c r="F13" s="76">
        <f t="shared" si="0"/>
        <v>0</v>
      </c>
      <c r="G13" s="224">
        <v>106602560</v>
      </c>
      <c r="H13" s="224">
        <f t="shared" si="3"/>
        <v>92129349.289999992</v>
      </c>
    </row>
    <row r="14" spans="1:8" s="77" customFormat="1" x14ac:dyDescent="0.25">
      <c r="A14" s="273" t="s">
        <v>465</v>
      </c>
      <c r="B14" s="271">
        <v>471670000</v>
      </c>
      <c r="C14" s="271">
        <v>0</v>
      </c>
      <c r="D14" s="278">
        <f t="shared" si="1"/>
        <v>0</v>
      </c>
      <c r="E14" s="224">
        <f t="shared" si="2"/>
        <v>471670000</v>
      </c>
      <c r="F14" s="76">
        <f t="shared" si="0"/>
        <v>100</v>
      </c>
      <c r="G14" s="224">
        <v>0</v>
      </c>
      <c r="H14" s="224">
        <f t="shared" si="3"/>
        <v>0</v>
      </c>
    </row>
    <row r="15" spans="1:8" s="77" customFormat="1" x14ac:dyDescent="0.25">
      <c r="A15" s="273" t="s">
        <v>466</v>
      </c>
      <c r="B15" s="271">
        <v>12822184589.41</v>
      </c>
      <c r="C15" s="271">
        <v>0</v>
      </c>
      <c r="D15" s="278">
        <f t="shared" si="1"/>
        <v>0</v>
      </c>
      <c r="E15" s="224">
        <f t="shared" si="2"/>
        <v>12822184589.41</v>
      </c>
      <c r="F15" s="76">
        <f t="shared" si="0"/>
        <v>100</v>
      </c>
      <c r="G15" s="224">
        <v>0</v>
      </c>
      <c r="H15" s="224">
        <f t="shared" si="3"/>
        <v>0</v>
      </c>
    </row>
    <row r="16" spans="1:8" s="77" customFormat="1" x14ac:dyDescent="0.25">
      <c r="A16" s="273" t="s">
        <v>467</v>
      </c>
      <c r="B16" s="271">
        <v>483200000</v>
      </c>
      <c r="C16" s="271">
        <v>0</v>
      </c>
      <c r="D16" s="278">
        <f t="shared" si="1"/>
        <v>0</v>
      </c>
      <c r="E16" s="224">
        <f t="shared" si="2"/>
        <v>483200000</v>
      </c>
      <c r="F16" s="76">
        <f t="shared" si="0"/>
        <v>100</v>
      </c>
      <c r="G16" s="224">
        <v>0</v>
      </c>
      <c r="H16" s="224">
        <f t="shared" si="3"/>
        <v>0</v>
      </c>
    </row>
    <row r="17" spans="1:8" s="77" customFormat="1" x14ac:dyDescent="0.25">
      <c r="A17" s="273" t="s">
        <v>468</v>
      </c>
      <c r="B17" s="271">
        <v>60000000</v>
      </c>
      <c r="C17" s="271">
        <v>0</v>
      </c>
      <c r="D17" s="278">
        <f t="shared" si="1"/>
        <v>0</v>
      </c>
      <c r="E17" s="224">
        <f t="shared" si="2"/>
        <v>60000000</v>
      </c>
      <c r="F17" s="76">
        <f t="shared" si="0"/>
        <v>100</v>
      </c>
      <c r="G17" s="224">
        <v>0</v>
      </c>
      <c r="H17" s="224">
        <f t="shared" si="3"/>
        <v>0</v>
      </c>
    </row>
    <row r="18" spans="1:8" s="77" customFormat="1" x14ac:dyDescent="0.25">
      <c r="A18" s="273" t="s">
        <v>469</v>
      </c>
      <c r="B18" s="271">
        <v>200000000</v>
      </c>
      <c r="C18" s="271">
        <v>0</v>
      </c>
      <c r="D18" s="278">
        <f t="shared" si="1"/>
        <v>0</v>
      </c>
      <c r="E18" s="224">
        <f t="shared" si="2"/>
        <v>200000000</v>
      </c>
      <c r="F18" s="76">
        <f t="shared" si="0"/>
        <v>100</v>
      </c>
      <c r="G18" s="224">
        <v>0</v>
      </c>
      <c r="H18" s="224">
        <f t="shared" si="3"/>
        <v>0</v>
      </c>
    </row>
    <row r="19" spans="1:8" s="77" customFormat="1" x14ac:dyDescent="0.25">
      <c r="A19" s="273" t="s">
        <v>470</v>
      </c>
      <c r="B19" s="271">
        <v>40000000</v>
      </c>
      <c r="C19" s="271">
        <v>0</v>
      </c>
      <c r="D19" s="278">
        <f t="shared" si="1"/>
        <v>0</v>
      </c>
      <c r="E19" s="224">
        <f t="shared" si="2"/>
        <v>40000000</v>
      </c>
      <c r="F19" s="76">
        <f t="shared" si="0"/>
        <v>100</v>
      </c>
      <c r="G19" s="224">
        <v>0</v>
      </c>
      <c r="H19" s="224">
        <f t="shared" si="3"/>
        <v>0</v>
      </c>
    </row>
    <row r="20" spans="1:8" s="77" customFormat="1" x14ac:dyDescent="0.25">
      <c r="A20" s="273" t="s">
        <v>471</v>
      </c>
      <c r="B20" s="271">
        <v>300000000</v>
      </c>
      <c r="C20" s="271">
        <v>300000000</v>
      </c>
      <c r="D20" s="278">
        <f t="shared" si="1"/>
        <v>100</v>
      </c>
      <c r="E20" s="224">
        <f t="shared" si="2"/>
        <v>0</v>
      </c>
      <c r="F20" s="76">
        <f t="shared" si="0"/>
        <v>0</v>
      </c>
      <c r="G20" s="224">
        <v>75000000</v>
      </c>
      <c r="H20" s="224">
        <f t="shared" si="3"/>
        <v>225000000</v>
      </c>
    </row>
    <row r="21" spans="1:8" s="77" customFormat="1" x14ac:dyDescent="0.25">
      <c r="A21" s="273" t="s">
        <v>472</v>
      </c>
      <c r="B21" s="271">
        <v>36690326</v>
      </c>
      <c r="C21" s="271">
        <v>0</v>
      </c>
      <c r="D21" s="278">
        <f t="shared" si="1"/>
        <v>0</v>
      </c>
      <c r="E21" s="224">
        <f t="shared" si="2"/>
        <v>36690326</v>
      </c>
      <c r="F21" s="76">
        <f t="shared" si="0"/>
        <v>100</v>
      </c>
      <c r="G21" s="224">
        <v>0</v>
      </c>
      <c r="H21" s="224">
        <f t="shared" si="3"/>
        <v>0</v>
      </c>
    </row>
    <row r="22" spans="1:8" s="77" customFormat="1" x14ac:dyDescent="0.25">
      <c r="A22" s="273" t="s">
        <v>473</v>
      </c>
      <c r="B22" s="271">
        <v>250000000</v>
      </c>
      <c r="C22" s="271">
        <v>0</v>
      </c>
      <c r="D22" s="278">
        <f t="shared" si="1"/>
        <v>0</v>
      </c>
      <c r="E22" s="224">
        <f t="shared" si="2"/>
        <v>250000000</v>
      </c>
      <c r="F22" s="76">
        <f t="shared" si="0"/>
        <v>100</v>
      </c>
      <c r="G22" s="224">
        <v>0</v>
      </c>
      <c r="H22" s="224">
        <f t="shared" si="3"/>
        <v>0</v>
      </c>
    </row>
    <row r="23" spans="1:8" s="77" customFormat="1" x14ac:dyDescent="0.25">
      <c r="A23" s="273" t="s">
        <v>474</v>
      </c>
      <c r="B23" s="271">
        <v>360000000</v>
      </c>
      <c r="C23" s="271">
        <v>0</v>
      </c>
      <c r="D23" s="278">
        <f t="shared" si="1"/>
        <v>0</v>
      </c>
      <c r="E23" s="224">
        <f t="shared" si="2"/>
        <v>360000000</v>
      </c>
      <c r="F23" s="76">
        <f t="shared" si="0"/>
        <v>100</v>
      </c>
      <c r="G23" s="224">
        <v>0</v>
      </c>
      <c r="H23" s="224">
        <f t="shared" si="3"/>
        <v>0</v>
      </c>
    </row>
    <row r="24" spans="1:8" s="77" customFormat="1" x14ac:dyDescent="0.25">
      <c r="A24" s="273" t="s">
        <v>475</v>
      </c>
      <c r="B24" s="271">
        <v>500000000</v>
      </c>
      <c r="C24" s="271">
        <v>0</v>
      </c>
      <c r="D24" s="278">
        <f t="shared" si="1"/>
        <v>0</v>
      </c>
      <c r="E24" s="224">
        <f t="shared" si="2"/>
        <v>500000000</v>
      </c>
      <c r="F24" s="76">
        <f t="shared" si="0"/>
        <v>100</v>
      </c>
      <c r="G24" s="224">
        <v>0</v>
      </c>
      <c r="H24" s="224">
        <f t="shared" si="3"/>
        <v>0</v>
      </c>
    </row>
    <row r="25" spans="1:8" s="77" customFormat="1" x14ac:dyDescent="0.25">
      <c r="A25" s="273" t="s">
        <v>476</v>
      </c>
      <c r="B25" s="271">
        <v>200000000</v>
      </c>
      <c r="C25" s="271">
        <v>0</v>
      </c>
      <c r="D25" s="278">
        <f t="shared" si="1"/>
        <v>0</v>
      </c>
      <c r="E25" s="224">
        <f t="shared" si="2"/>
        <v>200000000</v>
      </c>
      <c r="F25" s="76">
        <f t="shared" si="0"/>
        <v>100</v>
      </c>
      <c r="G25" s="224">
        <v>0</v>
      </c>
      <c r="H25" s="224">
        <f t="shared" si="3"/>
        <v>0</v>
      </c>
    </row>
    <row r="26" spans="1:8" s="77" customFormat="1" x14ac:dyDescent="0.25">
      <c r="A26" s="273" t="s">
        <v>477</v>
      </c>
      <c r="B26" s="271">
        <v>441661073.48000002</v>
      </c>
      <c r="C26" s="271">
        <v>0</v>
      </c>
      <c r="D26" s="278">
        <f t="shared" si="1"/>
        <v>0</v>
      </c>
      <c r="E26" s="224">
        <f t="shared" si="2"/>
        <v>441661073.48000002</v>
      </c>
      <c r="F26" s="76">
        <f t="shared" si="0"/>
        <v>100</v>
      </c>
      <c r="G26" s="224">
        <v>0</v>
      </c>
      <c r="H26" s="224">
        <f t="shared" si="3"/>
        <v>0</v>
      </c>
    </row>
    <row r="27" spans="1:8" s="77" customFormat="1" x14ac:dyDescent="0.25">
      <c r="A27" s="273" t="s">
        <v>478</v>
      </c>
      <c r="B27" s="271">
        <v>250000000</v>
      </c>
      <c r="C27" s="271">
        <v>0</v>
      </c>
      <c r="D27" s="278">
        <f t="shared" si="1"/>
        <v>0</v>
      </c>
      <c r="E27" s="224">
        <f t="shared" si="2"/>
        <v>250000000</v>
      </c>
      <c r="F27" s="76">
        <f t="shared" si="0"/>
        <v>100</v>
      </c>
      <c r="G27" s="224">
        <v>0</v>
      </c>
      <c r="H27" s="224">
        <f t="shared" si="3"/>
        <v>0</v>
      </c>
    </row>
    <row r="28" spans="1:8" x14ac:dyDescent="0.25">
      <c r="A28" s="269" t="s">
        <v>480</v>
      </c>
      <c r="B28" s="272">
        <f>SUM(B7:B27)</f>
        <v>18910465060.380001</v>
      </c>
      <c r="C28" s="272">
        <f>SUM(C7:C27)</f>
        <v>614644148.28999996</v>
      </c>
      <c r="D28" s="278">
        <f>C28/B28*100</f>
        <v>3.250285735054518</v>
      </c>
      <c r="E28" s="224">
        <f t="shared" si="2"/>
        <v>18295820912.09</v>
      </c>
      <c r="F28" s="76">
        <f>E28/B28*100</f>
        <v>96.749714264945482</v>
      </c>
      <c r="G28" s="272">
        <f>SUM(G7:G27)</f>
        <v>239558679.5</v>
      </c>
      <c r="H28" s="272">
        <f>SUM(H7:H27)</f>
        <v>375085468.78999996</v>
      </c>
    </row>
    <row r="29" spans="1:8" x14ac:dyDescent="0.25">
      <c r="A29" s="75"/>
    </row>
    <row r="31" spans="1:8" ht="15" hidden="1" customHeight="1" x14ac:dyDescent="0.25"/>
    <row r="32" spans="1:8" x14ac:dyDescent="0.25">
      <c r="C32" s="266"/>
    </row>
  </sheetData>
  <mergeCells count="4">
    <mergeCell ref="A3:H3"/>
    <mergeCell ref="A4:H4"/>
    <mergeCell ref="A5:H5"/>
    <mergeCell ref="A2:H2"/>
  </mergeCells>
  <printOptions horizontalCentered="1"/>
  <pageMargins left="0.70866141732283472" right="0.70866141732283472" top="0.38" bottom="0.39" header="0.31496062992125984" footer="0.31496062992125984"/>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2"/>
  <sheetViews>
    <sheetView topLeftCell="C2" workbookViewId="0">
      <selection activeCell="E10" sqref="E10"/>
    </sheetView>
  </sheetViews>
  <sheetFormatPr baseColWidth="10" defaultRowHeight="15" x14ac:dyDescent="0.25"/>
  <cols>
    <col min="1" max="1" width="0" hidden="1" customWidth="1"/>
    <col min="2" max="2" width="14.42578125" hidden="1" customWidth="1"/>
    <col min="3" max="3" width="13.140625" customWidth="1"/>
    <col min="4" max="4" width="0" hidden="1" customWidth="1"/>
    <col min="5" max="5" width="14.140625" bestFit="1" customWidth="1"/>
    <col min="6" max="6" width="0" hidden="1" customWidth="1"/>
    <col min="7" max="7" width="19.7109375" customWidth="1"/>
    <col min="16" max="17" width="11.42578125" hidden="1" customWidth="1"/>
    <col min="18" max="18" width="25.5703125" customWidth="1"/>
    <col min="19" max="19" width="23.42578125" customWidth="1"/>
  </cols>
  <sheetData>
    <row r="1" spans="1:19" ht="15.75" thickBot="1" x14ac:dyDescent="0.3">
      <c r="A1" s="1235" t="s">
        <v>620</v>
      </c>
      <c r="B1" s="1236"/>
      <c r="C1" s="314"/>
      <c r="D1" s="1235" t="s">
        <v>621</v>
      </c>
      <c r="E1" s="1236"/>
      <c r="F1" s="1235" t="s">
        <v>622</v>
      </c>
      <c r="G1" s="1236"/>
    </row>
    <row r="2" spans="1:19" ht="67.5" customHeight="1" thickBot="1" x14ac:dyDescent="0.4">
      <c r="A2" s="315" t="s">
        <v>623</v>
      </c>
      <c r="B2" s="316" t="s">
        <v>624</v>
      </c>
      <c r="C2" s="317" t="s">
        <v>625</v>
      </c>
      <c r="D2" s="316" t="s">
        <v>623</v>
      </c>
      <c r="E2" s="316" t="s">
        <v>624</v>
      </c>
      <c r="F2" s="316" t="s">
        <v>626</v>
      </c>
      <c r="G2" s="316" t="s">
        <v>627</v>
      </c>
      <c r="R2" s="1237" t="s">
        <v>634</v>
      </c>
      <c r="S2" s="1238"/>
    </row>
    <row r="3" spans="1:19" ht="23.25" thickBot="1" x14ac:dyDescent="0.4">
      <c r="A3" s="318">
        <v>135</v>
      </c>
      <c r="B3" s="319">
        <v>65</v>
      </c>
      <c r="C3" s="320">
        <v>0.48</v>
      </c>
      <c r="D3" s="319">
        <v>120</v>
      </c>
      <c r="E3" s="321">
        <v>0.52500000000000002</v>
      </c>
      <c r="F3" s="319">
        <v>120</v>
      </c>
      <c r="G3" s="320">
        <v>0.7</v>
      </c>
      <c r="R3" s="325" t="s">
        <v>628</v>
      </c>
      <c r="S3" s="325" t="s">
        <v>629</v>
      </c>
    </row>
    <row r="4" spans="1:19" ht="24" thickBot="1" x14ac:dyDescent="0.4">
      <c r="R4" s="326" t="s">
        <v>630</v>
      </c>
      <c r="S4" s="327">
        <f>36+S11</f>
        <v>59</v>
      </c>
    </row>
    <row r="5" spans="1:19" ht="24" thickBot="1" x14ac:dyDescent="0.4">
      <c r="R5" s="326" t="s">
        <v>631</v>
      </c>
      <c r="S5" s="327">
        <f>30+S12</f>
        <v>56</v>
      </c>
    </row>
    <row r="6" spans="1:19" ht="24" thickBot="1" x14ac:dyDescent="0.4">
      <c r="R6" s="326" t="s">
        <v>632</v>
      </c>
      <c r="S6" s="327">
        <f>768+S13</f>
        <v>867</v>
      </c>
    </row>
    <row r="7" spans="1:19" ht="24" thickBot="1" x14ac:dyDescent="0.4">
      <c r="C7">
        <v>2013</v>
      </c>
      <c r="E7">
        <v>2014</v>
      </c>
      <c r="G7">
        <v>2015</v>
      </c>
      <c r="J7">
        <f>6/14</f>
        <v>0.42857142857142855</v>
      </c>
      <c r="K7">
        <f>17/23</f>
        <v>0.73913043478260865</v>
      </c>
      <c r="L7">
        <f>18/25</f>
        <v>0.72</v>
      </c>
      <c r="R7" s="328" t="s">
        <v>633</v>
      </c>
      <c r="S7" s="329">
        <f>SUM(S4:S6)</f>
        <v>982</v>
      </c>
    </row>
    <row r="8" spans="1:19" x14ac:dyDescent="0.25">
      <c r="L8">
        <f>206/340</f>
        <v>0.60588235294117643</v>
      </c>
    </row>
    <row r="10" spans="1:19" ht="15.75" thickBot="1" x14ac:dyDescent="0.3"/>
    <row r="11" spans="1:19" ht="24" thickBot="1" x14ac:dyDescent="0.4">
      <c r="S11" s="327">
        <v>23</v>
      </c>
    </row>
    <row r="12" spans="1:19" ht="24" thickBot="1" x14ac:dyDescent="0.4">
      <c r="S12" s="327">
        <v>26</v>
      </c>
    </row>
    <row r="13" spans="1:19" ht="24" thickBot="1" x14ac:dyDescent="0.4">
      <c r="S13" s="327">
        <v>99</v>
      </c>
    </row>
    <row r="14" spans="1:19" x14ac:dyDescent="0.25">
      <c r="E14">
        <v>3</v>
      </c>
      <c r="G14">
        <v>0.3</v>
      </c>
      <c r="H14">
        <f>G14/E14</f>
        <v>9.9999999999999992E-2</v>
      </c>
    </row>
    <row r="17" spans="3:14" x14ac:dyDescent="0.25">
      <c r="C17" t="s">
        <v>635</v>
      </c>
    </row>
    <row r="18" spans="3:14" x14ac:dyDescent="0.25">
      <c r="C18">
        <v>2012</v>
      </c>
      <c r="E18">
        <v>44</v>
      </c>
      <c r="G18">
        <f>E18*0.25</f>
        <v>11</v>
      </c>
    </row>
    <row r="19" spans="3:14" x14ac:dyDescent="0.25">
      <c r="C19">
        <v>2013</v>
      </c>
      <c r="E19">
        <v>82</v>
      </c>
      <c r="G19">
        <f>E19*0.25</f>
        <v>20.5</v>
      </c>
      <c r="H19">
        <f>E19*0.33</f>
        <v>27.060000000000002</v>
      </c>
      <c r="I19" t="s">
        <v>636</v>
      </c>
      <c r="J19" s="286">
        <v>0.56999999999999995</v>
      </c>
    </row>
    <row r="20" spans="3:14" x14ac:dyDescent="0.25">
      <c r="C20">
        <v>2014</v>
      </c>
      <c r="E20">
        <v>87</v>
      </c>
      <c r="G20">
        <f>E20*0.25</f>
        <v>21.75</v>
      </c>
      <c r="H20">
        <f>E20*0.34</f>
        <v>29.580000000000002</v>
      </c>
      <c r="I20" t="s">
        <v>637</v>
      </c>
      <c r="J20" s="286">
        <v>0.57999999999999996</v>
      </c>
    </row>
    <row r="21" spans="3:14" x14ac:dyDescent="0.25">
      <c r="C21">
        <v>2015</v>
      </c>
      <c r="E21">
        <v>90</v>
      </c>
      <c r="G21">
        <f>E21*0.25</f>
        <v>22.5</v>
      </c>
    </row>
    <row r="23" spans="3:14" x14ac:dyDescent="0.25">
      <c r="E23">
        <v>86</v>
      </c>
      <c r="G23">
        <f>E23*0.33</f>
        <v>28.380000000000003</v>
      </c>
    </row>
    <row r="24" spans="3:14" x14ac:dyDescent="0.25">
      <c r="E24">
        <v>89</v>
      </c>
      <c r="G24">
        <f>E24*0.33</f>
        <v>29.37</v>
      </c>
    </row>
    <row r="26" spans="3:14" ht="15.75" thickBot="1" x14ac:dyDescent="0.3">
      <c r="E26">
        <f>400/859</f>
        <v>0.46565774155995343</v>
      </c>
    </row>
    <row r="27" spans="3:14" ht="15.75" thickBot="1" x14ac:dyDescent="0.3">
      <c r="E27" s="322">
        <v>2570000000</v>
      </c>
      <c r="F27" s="323">
        <v>2297200000</v>
      </c>
    </row>
    <row r="28" spans="3:14" x14ac:dyDescent="0.25">
      <c r="E28" s="324">
        <v>2297200000</v>
      </c>
    </row>
    <row r="32" spans="3:14" x14ac:dyDescent="0.25">
      <c r="I32" s="286">
        <f>8/9</f>
        <v>0.88888888888888884</v>
      </c>
      <c r="K32">
        <f>4/7</f>
        <v>0.5714285714285714</v>
      </c>
      <c r="N32" s="286">
        <f>281/358</f>
        <v>0.78491620111731841</v>
      </c>
    </row>
  </sheetData>
  <mergeCells count="4">
    <mergeCell ref="A1:B1"/>
    <mergeCell ref="D1:E1"/>
    <mergeCell ref="F1:G1"/>
    <mergeCell ref="R2:S2"/>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75"/>
  <sheetViews>
    <sheetView view="pageBreakPreview" topLeftCell="A22" zoomScaleNormal="100" zoomScaleSheetLayoutView="100" workbookViewId="0">
      <selection activeCell="C27" sqref="C27:C30"/>
    </sheetView>
  </sheetViews>
  <sheetFormatPr baseColWidth="10" defaultRowHeight="15" x14ac:dyDescent="0.25"/>
  <cols>
    <col min="1" max="1" width="50.7109375" customWidth="1"/>
    <col min="2" max="2" width="25" customWidth="1"/>
    <col min="3" max="3" width="38.7109375" customWidth="1"/>
    <col min="4" max="4" width="33.140625" bestFit="1" customWidth="1"/>
  </cols>
  <sheetData>
    <row r="1" spans="1:5" ht="18.75" x14ac:dyDescent="0.3">
      <c r="A1" s="288" t="s">
        <v>489</v>
      </c>
      <c r="B1" s="288" t="s">
        <v>487</v>
      </c>
      <c r="C1" s="288" t="s">
        <v>488</v>
      </c>
      <c r="D1" s="288" t="s">
        <v>492</v>
      </c>
    </row>
    <row r="2" spans="1:5" ht="18.75" x14ac:dyDescent="0.3">
      <c r="A2" s="1241" t="str">
        <f>'ANEXO 1. MATRIZ DE SEGUIMIENTO'!A8</f>
        <v xml:space="preserve">1.1. Gestión e implentación de acciones integrales para la restauración ecológica en el departamento del Cesar </v>
      </c>
      <c r="B2" s="1242"/>
      <c r="C2" s="1242"/>
      <c r="D2" s="1243"/>
    </row>
    <row r="3" spans="1:5" ht="36.75" customHeight="1" x14ac:dyDescent="0.25">
      <c r="A3" s="295" t="str">
        <f>'ANEXO 1. MATRIZ DE SEGUIMIENTO'!A18</f>
        <v>1.2.3 Gestión sinérgica para la promoción y creación de capacidad técnica para la implementación del manejo SSC.</v>
      </c>
      <c r="B3" s="290" t="s">
        <v>490</v>
      </c>
      <c r="C3" s="295" t="s">
        <v>491</v>
      </c>
      <c r="D3" s="291" t="s">
        <v>493</v>
      </c>
      <c r="E3" s="287"/>
    </row>
    <row r="4" spans="1:5" ht="18.75" x14ac:dyDescent="0.3">
      <c r="A4" s="1244" t="e">
        <f>'ANEXO 1. MATRIZ DE SEGUIMIENTO'!#REF!</f>
        <v>#REF!</v>
      </c>
      <c r="B4" s="1245"/>
      <c r="C4" s="1245"/>
      <c r="D4" s="1246"/>
      <c r="E4" s="287"/>
    </row>
    <row r="5" spans="1:5" ht="56.25" x14ac:dyDescent="0.3">
      <c r="A5" s="298" t="e">
        <f>'ANEXO 1. MATRIZ DE SEGUIMIENTO'!#REF!</f>
        <v>#REF!</v>
      </c>
      <c r="B5" s="298" t="s">
        <v>494</v>
      </c>
      <c r="C5" s="298" t="s">
        <v>586</v>
      </c>
      <c r="D5" s="296" t="s">
        <v>495</v>
      </c>
      <c r="E5" s="287"/>
    </row>
    <row r="6" spans="1:5" ht="18.75" x14ac:dyDescent="0.3">
      <c r="A6" s="1241" t="e">
        <f>'ANEXO 1. MATRIZ DE SEGUIMIENTO'!#REF!</f>
        <v>#REF!</v>
      </c>
      <c r="B6" s="1242"/>
      <c r="C6" s="1242"/>
      <c r="D6" s="1243"/>
      <c r="E6" s="287"/>
    </row>
    <row r="7" spans="1:5" ht="56.25" x14ac:dyDescent="0.3">
      <c r="A7" s="298" t="e">
        <f>'ANEXO 1. MATRIZ DE SEGUIMIENTO'!#REF!</f>
        <v>#REF!</v>
      </c>
      <c r="B7" s="298" t="s">
        <v>496</v>
      </c>
      <c r="C7" s="298" t="s">
        <v>497</v>
      </c>
      <c r="D7" s="1247" t="s">
        <v>498</v>
      </c>
      <c r="E7" s="287"/>
    </row>
    <row r="8" spans="1:5" ht="56.25" x14ac:dyDescent="0.3">
      <c r="A8" s="298" t="e">
        <f>'ANEXO 1. MATRIZ DE SEGUIMIENTO'!#REF!</f>
        <v>#REF!</v>
      </c>
      <c r="B8" s="298" t="s">
        <v>499</v>
      </c>
      <c r="C8" s="298" t="s">
        <v>497</v>
      </c>
      <c r="D8" s="1248"/>
      <c r="E8" s="287"/>
    </row>
    <row r="9" spans="1:5" ht="56.25" x14ac:dyDescent="0.3">
      <c r="A9" s="298" t="e">
        <f>'ANEXO 1. MATRIZ DE SEGUIMIENTO'!#REF!</f>
        <v>#REF!</v>
      </c>
      <c r="B9" s="298" t="s">
        <v>500</v>
      </c>
      <c r="C9" s="298" t="s">
        <v>503</v>
      </c>
      <c r="D9" s="1249"/>
      <c r="E9" s="287"/>
    </row>
    <row r="10" spans="1:5" ht="18.75" x14ac:dyDescent="0.3">
      <c r="A10" s="1241" t="e">
        <f>'ANEXO 1. MATRIZ DE SEGUIMIENTO'!#REF!</f>
        <v>#REF!</v>
      </c>
      <c r="B10" s="1242"/>
      <c r="C10" s="1243"/>
      <c r="D10" s="293"/>
      <c r="E10" s="287"/>
    </row>
    <row r="11" spans="1:5" ht="37.5" x14ac:dyDescent="0.3">
      <c r="A11" s="298" t="e">
        <f>'ANEXO 1. MATRIZ DE SEGUIMIENTO'!#REF!</f>
        <v>#REF!</v>
      </c>
      <c r="B11" s="297" t="s">
        <v>501</v>
      </c>
      <c r="C11" s="297" t="s">
        <v>504</v>
      </c>
      <c r="D11" s="296" t="str">
        <f>D7</f>
        <v>Eduardo López</v>
      </c>
      <c r="E11" s="287"/>
    </row>
    <row r="12" spans="1:5" ht="36.75" customHeight="1" x14ac:dyDescent="0.25">
      <c r="A12" s="1250" t="e">
        <f>'ANEXO 1. MATRIZ DE SEGUIMIENTO'!#REF!</f>
        <v>#REF!</v>
      </c>
      <c r="B12" s="1251"/>
      <c r="C12" s="1251"/>
      <c r="D12" s="1252"/>
      <c r="E12" s="287"/>
    </row>
    <row r="13" spans="1:5" ht="37.5" x14ac:dyDescent="0.3">
      <c r="A13" s="298" t="e">
        <f>'ANEXO 1. MATRIZ DE SEGUIMIENTO'!#REF!</f>
        <v>#REF!</v>
      </c>
      <c r="B13" s="298" t="s">
        <v>502</v>
      </c>
      <c r="C13" s="298" t="s">
        <v>505</v>
      </c>
      <c r="D13" s="296" t="str">
        <f>D11</f>
        <v>Eduardo López</v>
      </c>
      <c r="E13" s="287"/>
    </row>
    <row r="14" spans="1:5" ht="35.25" customHeight="1" x14ac:dyDescent="0.3">
      <c r="A14" s="1241" t="e">
        <f>'ANEXO 1. MATRIZ DE SEGUIMIENTO'!#REF!</f>
        <v>#REF!</v>
      </c>
      <c r="B14" s="1242"/>
      <c r="C14" s="1242"/>
      <c r="D14" s="1243"/>
    </row>
    <row r="15" spans="1:5" ht="75" x14ac:dyDescent="0.3">
      <c r="A15" s="298" t="e">
        <f>'ANEXO 1. MATRIZ DE SEGUIMIENTO'!#REF!</f>
        <v>#REF!</v>
      </c>
      <c r="B15" s="297" t="s">
        <v>506</v>
      </c>
      <c r="C15" s="298" t="s">
        <v>518</v>
      </c>
      <c r="D15" s="1247" t="s">
        <v>553</v>
      </c>
    </row>
    <row r="16" spans="1:5" ht="75" x14ac:dyDescent="0.3">
      <c r="A16" s="298" t="e">
        <f>'ANEXO 1. MATRIZ DE SEGUIMIENTO'!#REF!</f>
        <v>#REF!</v>
      </c>
      <c r="B16" s="297" t="s">
        <v>508</v>
      </c>
      <c r="C16" s="298" t="s">
        <v>519</v>
      </c>
      <c r="D16" s="1249"/>
    </row>
    <row r="17" spans="1:4" ht="75" x14ac:dyDescent="0.3">
      <c r="A17" s="298" t="e">
        <f>'ANEXO 1. MATRIZ DE SEGUIMIENTO'!#REF!</f>
        <v>#REF!</v>
      </c>
      <c r="B17" s="297" t="s">
        <v>509</v>
      </c>
      <c r="C17" s="298" t="s">
        <v>519</v>
      </c>
      <c r="D17" s="296" t="str">
        <f>D15</f>
        <v>Jorge Armenta</v>
      </c>
    </row>
    <row r="18" spans="1:4" ht="37.5" x14ac:dyDescent="0.3">
      <c r="A18" s="298" t="e">
        <f>'ANEXO 1. MATRIZ DE SEGUIMIENTO'!#REF!</f>
        <v>#REF!</v>
      </c>
      <c r="B18" s="297" t="s">
        <v>510</v>
      </c>
      <c r="C18" s="297" t="s">
        <v>520</v>
      </c>
      <c r="D18" s="296" t="s">
        <v>554</v>
      </c>
    </row>
    <row r="19" spans="1:4" ht="56.25" x14ac:dyDescent="0.3">
      <c r="A19" s="298" t="e">
        <f>'ANEXO 1. MATRIZ DE SEGUIMIENTO'!#REF!</f>
        <v>#REF!</v>
      </c>
      <c r="B19" s="297" t="s">
        <v>511</v>
      </c>
      <c r="C19" s="297" t="s">
        <v>521</v>
      </c>
      <c r="D19" s="296" t="s">
        <v>555</v>
      </c>
    </row>
    <row r="20" spans="1:4" ht="37.5" x14ac:dyDescent="0.3">
      <c r="A20" s="298" t="e">
        <f>'ANEXO 1. MATRIZ DE SEGUIMIENTO'!#REF!</f>
        <v>#REF!</v>
      </c>
      <c r="B20" s="297" t="s">
        <v>510</v>
      </c>
      <c r="C20" s="297" t="s">
        <v>522</v>
      </c>
      <c r="D20" s="296" t="s">
        <v>555</v>
      </c>
    </row>
    <row r="21" spans="1:4" ht="56.25" x14ac:dyDescent="0.3">
      <c r="A21" s="298" t="e">
        <f>'ANEXO 1. MATRIZ DE SEGUIMIENTO'!#REF!</f>
        <v>#REF!</v>
      </c>
      <c r="B21" s="297" t="s">
        <v>512</v>
      </c>
      <c r="C21" s="297" t="s">
        <v>523</v>
      </c>
      <c r="D21" s="296" t="s">
        <v>495</v>
      </c>
    </row>
    <row r="22" spans="1:4" ht="18.75" x14ac:dyDescent="0.25">
      <c r="A22" s="1250" t="e">
        <f>'ANEXO 1. MATRIZ DE SEGUIMIENTO'!#REF!</f>
        <v>#REF!</v>
      </c>
      <c r="B22" s="1251"/>
      <c r="C22" s="1251"/>
      <c r="D22" s="1252"/>
    </row>
    <row r="23" spans="1:4" ht="131.25" x14ac:dyDescent="0.3">
      <c r="A23" s="298" t="e">
        <f>'ANEXO 1. MATRIZ DE SEGUIMIENTO'!#REF!</f>
        <v>#REF!</v>
      </c>
      <c r="B23" s="297" t="s">
        <v>513</v>
      </c>
      <c r="C23" s="295" t="s">
        <v>524</v>
      </c>
      <c r="D23" s="296" t="s">
        <v>495</v>
      </c>
    </row>
    <row r="24" spans="1:4" ht="18.75" x14ac:dyDescent="0.3">
      <c r="A24" s="1253" t="e">
        <f>'ANEXO 1. MATRIZ DE SEGUIMIENTO'!#REF!</f>
        <v>#REF!</v>
      </c>
      <c r="B24" s="1254"/>
      <c r="C24" s="1254"/>
      <c r="D24" s="1255"/>
    </row>
    <row r="25" spans="1:4" ht="93.75" x14ac:dyDescent="0.3">
      <c r="A25" s="295" t="e">
        <f>'ANEXO 1. MATRIZ DE SEGUIMIENTO'!#REF!</f>
        <v>#REF!</v>
      </c>
      <c r="B25" s="295" t="s">
        <v>514</v>
      </c>
      <c r="C25" s="298" t="s">
        <v>525</v>
      </c>
      <c r="D25" s="296" t="s">
        <v>495</v>
      </c>
    </row>
    <row r="26" spans="1:4" ht="18.75" x14ac:dyDescent="0.3">
      <c r="A26" s="1241" t="e">
        <f>'ANEXO 1. MATRIZ DE SEGUIMIENTO'!#REF!</f>
        <v>#REF!</v>
      </c>
      <c r="B26" s="1242"/>
      <c r="C26" s="1242"/>
      <c r="D26" s="1243"/>
    </row>
    <row r="27" spans="1:4" ht="18.75" x14ac:dyDescent="0.25">
      <c r="A27" s="295" t="e">
        <f>'ANEXO 1. MATRIZ DE SEGUIMIENTO'!#REF!</f>
        <v>#REF!</v>
      </c>
      <c r="B27" s="295" t="s">
        <v>526</v>
      </c>
      <c r="C27" s="1239" t="s">
        <v>530</v>
      </c>
      <c r="D27" s="1240" t="s">
        <v>495</v>
      </c>
    </row>
    <row r="28" spans="1:4" ht="18.75" x14ac:dyDescent="0.3">
      <c r="A28" s="298" t="e">
        <f>'ANEXO 1. MATRIZ DE SEGUIMIENTO'!#REF!</f>
        <v>#REF!</v>
      </c>
      <c r="B28" s="298" t="s">
        <v>527</v>
      </c>
      <c r="C28" s="1239"/>
      <c r="D28" s="1240"/>
    </row>
    <row r="29" spans="1:4" ht="18.75" x14ac:dyDescent="0.3">
      <c r="A29" s="298" t="e">
        <f>'ANEXO 1. MATRIZ DE SEGUIMIENTO'!#REF!</f>
        <v>#REF!</v>
      </c>
      <c r="B29" s="298" t="s">
        <v>528</v>
      </c>
      <c r="C29" s="1239"/>
      <c r="D29" s="1240"/>
    </row>
    <row r="30" spans="1:4" ht="18.75" x14ac:dyDescent="0.3">
      <c r="A30" s="298" t="e">
        <f>'ANEXO 1. MATRIZ DE SEGUIMIENTO'!#REF!</f>
        <v>#REF!</v>
      </c>
      <c r="B30" s="298" t="s">
        <v>529</v>
      </c>
      <c r="C30" s="1239"/>
      <c r="D30" s="1240"/>
    </row>
    <row r="31" spans="1:4" ht="18.75" x14ac:dyDescent="0.3">
      <c r="A31" s="1241" t="e">
        <f>'ANEXO 1. MATRIZ DE SEGUIMIENTO'!#REF!</f>
        <v>#REF!</v>
      </c>
      <c r="B31" s="1242"/>
      <c r="C31" s="1242"/>
      <c r="D31" s="1243"/>
    </row>
    <row r="32" spans="1:4" ht="53.25" customHeight="1" x14ac:dyDescent="0.3">
      <c r="A32" s="298" t="e">
        <f>'ANEXO 1. MATRIZ DE SEGUIMIENTO'!#REF!</f>
        <v>#REF!</v>
      </c>
      <c r="B32" s="298" t="s">
        <v>515</v>
      </c>
      <c r="C32" s="298" t="s">
        <v>531</v>
      </c>
      <c r="D32" s="1247" t="s">
        <v>552</v>
      </c>
    </row>
    <row r="33" spans="1:4" ht="15" customHeight="1" x14ac:dyDescent="0.3">
      <c r="A33" s="298"/>
      <c r="B33" s="298" t="s">
        <v>516</v>
      </c>
      <c r="C33" s="298" t="s">
        <v>532</v>
      </c>
      <c r="D33" s="1249"/>
    </row>
    <row r="34" spans="1:4" ht="132.75" customHeight="1" x14ac:dyDescent="0.25">
      <c r="A34" s="295" t="e">
        <f>'ANEXO 1. MATRIZ DE SEGUIMIENTO'!#REF!</f>
        <v>#REF!</v>
      </c>
      <c r="B34" s="295" t="s">
        <v>517</v>
      </c>
      <c r="C34" s="295" t="s">
        <v>533</v>
      </c>
      <c r="D34" s="296" t="str">
        <f>D32</f>
        <v>Wilson Marquez</v>
      </c>
    </row>
    <row r="35" spans="1:4" ht="37.5" customHeight="1" x14ac:dyDescent="0.3">
      <c r="A35" s="1241" t="e">
        <f>'ANEXO 1. MATRIZ DE SEGUIMIENTO'!#REF!</f>
        <v>#REF!</v>
      </c>
      <c r="B35" s="1242"/>
      <c r="C35" s="1242"/>
      <c r="D35" s="1243"/>
    </row>
    <row r="36" spans="1:4" ht="183.75" customHeight="1" x14ac:dyDescent="0.3">
      <c r="A36" s="295" t="e">
        <f>'ANEXO 1. MATRIZ DE SEGUIMIENTO'!#REF!</f>
        <v>#REF!</v>
      </c>
      <c r="B36" s="295" t="s">
        <v>534</v>
      </c>
      <c r="C36" s="298" t="s">
        <v>535</v>
      </c>
      <c r="D36" s="1240" t="s">
        <v>552</v>
      </c>
    </row>
    <row r="37" spans="1:4" ht="47.25" customHeight="1" x14ac:dyDescent="0.3">
      <c r="A37" s="298" t="e">
        <f>'ANEXO 1. MATRIZ DE SEGUIMIENTO'!#REF!</f>
        <v>#REF!</v>
      </c>
      <c r="B37" s="298" t="s">
        <v>507</v>
      </c>
      <c r="C37" s="298" t="s">
        <v>536</v>
      </c>
      <c r="D37" s="1240"/>
    </row>
    <row r="38" spans="1:4" ht="75" x14ac:dyDescent="0.3">
      <c r="A38" s="298" t="e">
        <f>'ANEXO 1. MATRIZ DE SEGUIMIENTO'!#REF!</f>
        <v>#REF!</v>
      </c>
      <c r="B38" s="298" t="s">
        <v>537</v>
      </c>
      <c r="C38" s="295" t="s">
        <v>538</v>
      </c>
      <c r="D38" s="296" t="s">
        <v>556</v>
      </c>
    </row>
    <row r="39" spans="1:4" ht="37.5" x14ac:dyDescent="0.3">
      <c r="A39" s="298" t="e">
        <f>'ANEXO 1. MATRIZ DE SEGUIMIENTO'!#REF!</f>
        <v>#REF!</v>
      </c>
      <c r="B39" s="298" t="s">
        <v>490</v>
      </c>
      <c r="C39" s="298" t="s">
        <v>539</v>
      </c>
      <c r="D39" s="296" t="s">
        <v>495</v>
      </c>
    </row>
    <row r="40" spans="1:4" ht="18.75" x14ac:dyDescent="0.3">
      <c r="A40" s="1241" t="e">
        <f>'ANEXO 1. MATRIZ DE SEGUIMIENTO'!#REF!</f>
        <v>#REF!</v>
      </c>
      <c r="B40" s="1242"/>
      <c r="C40" s="1242"/>
      <c r="D40" s="1243"/>
    </row>
    <row r="41" spans="1:4" ht="56.25" x14ac:dyDescent="0.3">
      <c r="A41" s="298" t="e">
        <f>'ANEXO 1. MATRIZ DE SEGUIMIENTO'!#REF!</f>
        <v>#REF!</v>
      </c>
      <c r="B41" s="298" t="s">
        <v>540</v>
      </c>
      <c r="C41" s="298" t="s">
        <v>541</v>
      </c>
      <c r="D41" s="296" t="s">
        <v>552</v>
      </c>
    </row>
    <row r="42" spans="1:4" ht="33" customHeight="1" x14ac:dyDescent="0.3">
      <c r="A42" s="1241" t="e">
        <f>'ANEXO 1. MATRIZ DE SEGUIMIENTO'!#REF!</f>
        <v>#REF!</v>
      </c>
      <c r="B42" s="1242"/>
      <c r="C42" s="1242"/>
      <c r="D42" s="1243"/>
    </row>
    <row r="43" spans="1:4" ht="37.5" x14ac:dyDescent="0.3">
      <c r="A43" s="298" t="e">
        <f>'ANEXO 1. MATRIZ DE SEGUIMIENTO'!#REF!</f>
        <v>#REF!</v>
      </c>
      <c r="B43" s="298" t="s">
        <v>542</v>
      </c>
      <c r="C43" s="298" t="s">
        <v>545</v>
      </c>
      <c r="D43" s="1240" t="s">
        <v>498</v>
      </c>
    </row>
    <row r="44" spans="1:4" ht="37.5" x14ac:dyDescent="0.3">
      <c r="A44" s="298" t="e">
        <f>'ANEXO 1. MATRIZ DE SEGUIMIENTO'!#REF!</f>
        <v>#REF!</v>
      </c>
      <c r="B44" s="298" t="s">
        <v>543</v>
      </c>
      <c r="C44" s="298" t="s">
        <v>545</v>
      </c>
      <c r="D44" s="1240"/>
    </row>
    <row r="45" spans="1:4" ht="96" customHeight="1" x14ac:dyDescent="0.25">
      <c r="A45" s="295" t="e">
        <f>'ANEXO 1. MATRIZ DE SEGUIMIENTO'!#REF!</f>
        <v>#REF!</v>
      </c>
      <c r="B45" s="295" t="s">
        <v>544</v>
      </c>
      <c r="C45" s="295" t="s">
        <v>546</v>
      </c>
      <c r="D45" s="296" t="s">
        <v>556</v>
      </c>
    </row>
    <row r="46" spans="1:4" ht="34.5" customHeight="1" x14ac:dyDescent="0.3">
      <c r="A46" s="1241" t="e">
        <f>'ANEXO 1. MATRIZ DE SEGUIMIENTO'!#REF!</f>
        <v>#REF!</v>
      </c>
      <c r="B46" s="1242"/>
      <c r="C46" s="1242"/>
      <c r="D46" s="1243"/>
    </row>
    <row r="47" spans="1:4" ht="78.75" customHeight="1" x14ac:dyDescent="0.3">
      <c r="A47" s="298" t="e">
        <f>'ANEXO 1. MATRIZ DE SEGUIMIENTO'!#REF!</f>
        <v>#REF!</v>
      </c>
      <c r="B47" s="298" t="s">
        <v>547</v>
      </c>
      <c r="C47" s="298" t="s">
        <v>550</v>
      </c>
      <c r="D47" s="1247" t="s">
        <v>557</v>
      </c>
    </row>
    <row r="48" spans="1:4" ht="56.25" x14ac:dyDescent="0.3">
      <c r="A48" s="1256" t="e">
        <f>'ANEXO 1. MATRIZ DE SEGUIMIENTO'!#REF!</f>
        <v>#REF!</v>
      </c>
      <c r="B48" s="298" t="s">
        <v>548</v>
      </c>
      <c r="C48" s="1257" t="s">
        <v>551</v>
      </c>
      <c r="D48" s="1248"/>
    </row>
    <row r="49" spans="1:4" ht="56.25" x14ac:dyDescent="0.3">
      <c r="A49" s="1256"/>
      <c r="B49" s="298" t="s">
        <v>549</v>
      </c>
      <c r="C49" s="1257"/>
      <c r="D49" s="1248"/>
    </row>
    <row r="50" spans="1:4" ht="51" customHeight="1" x14ac:dyDescent="0.3">
      <c r="A50" s="298" t="e">
        <f>'ANEXO 1. MATRIZ DE SEGUIMIENTO'!#REF!</f>
        <v>#REF!</v>
      </c>
      <c r="B50" s="298" t="s">
        <v>490</v>
      </c>
      <c r="C50" s="298" t="s">
        <v>491</v>
      </c>
      <c r="D50" s="1249"/>
    </row>
    <row r="51" spans="1:4" ht="131.25" x14ac:dyDescent="0.3">
      <c r="A51" s="298" t="e">
        <f>'ANEXO 1. MATRIZ DE SEGUIMIENTO'!#REF!</f>
        <v>#REF!</v>
      </c>
      <c r="B51" s="298" t="s">
        <v>490</v>
      </c>
      <c r="C51" s="298" t="s">
        <v>550</v>
      </c>
      <c r="D51" s="296" t="str">
        <f>D47</f>
        <v>Jorge Carpio</v>
      </c>
    </row>
    <row r="52" spans="1:4" ht="18.75" x14ac:dyDescent="0.25">
      <c r="A52" s="1250" t="e">
        <f>'ANEXO 1. MATRIZ DE SEGUIMIENTO'!#REF!</f>
        <v>#REF!</v>
      </c>
      <c r="B52" s="1251"/>
      <c r="C52" s="1251"/>
      <c r="D52" s="1252"/>
    </row>
    <row r="53" spans="1:4" ht="37.5" x14ac:dyDescent="0.3">
      <c r="A53" s="1257" t="e">
        <f>'ANEXO 1. MATRIZ DE SEGUIMIENTO'!#REF!</f>
        <v>#REF!</v>
      </c>
      <c r="B53" s="298" t="s">
        <v>558</v>
      </c>
      <c r="C53" s="1257" t="s">
        <v>560</v>
      </c>
      <c r="D53" s="1240" t="s">
        <v>561</v>
      </c>
    </row>
    <row r="54" spans="1:4" ht="18.75" x14ac:dyDescent="0.3">
      <c r="A54" s="1257"/>
      <c r="B54" s="298" t="s">
        <v>559</v>
      </c>
      <c r="C54" s="1257"/>
      <c r="D54" s="1240"/>
    </row>
    <row r="55" spans="1:4" ht="18.75" x14ac:dyDescent="0.3">
      <c r="A55" s="1241" t="e">
        <f>'ANEXO 1. MATRIZ DE SEGUIMIENTO'!#REF!</f>
        <v>#REF!</v>
      </c>
      <c r="B55" s="1242"/>
      <c r="C55" s="1242"/>
      <c r="D55" s="1243"/>
    </row>
    <row r="56" spans="1:4" ht="56.25" x14ac:dyDescent="0.3">
      <c r="A56" s="298" t="e">
        <f>'ANEXO 1. MATRIZ DE SEGUIMIENTO'!#REF!</f>
        <v>#REF!</v>
      </c>
      <c r="B56" s="298" t="s">
        <v>562</v>
      </c>
      <c r="C56" s="298" t="s">
        <v>545</v>
      </c>
      <c r="D56" s="296" t="s">
        <v>561</v>
      </c>
    </row>
    <row r="57" spans="1:4" ht="168.75" x14ac:dyDescent="0.3">
      <c r="A57" s="295" t="e">
        <f>'ANEXO 1. MATRIZ DE SEGUIMIENTO'!#REF!</f>
        <v>#REF!</v>
      </c>
      <c r="B57" s="295" t="s">
        <v>563</v>
      </c>
      <c r="C57" s="298" t="s">
        <v>564</v>
      </c>
      <c r="D57" s="296" t="s">
        <v>561</v>
      </c>
    </row>
    <row r="58" spans="1:4" ht="37.5" x14ac:dyDescent="0.3">
      <c r="A58" s="298" t="e">
        <f>'ANEXO 1. MATRIZ DE SEGUIMIENTO'!#REF!</f>
        <v>#REF!</v>
      </c>
      <c r="B58" s="298" t="s">
        <v>565</v>
      </c>
      <c r="C58" s="298" t="s">
        <v>567</v>
      </c>
      <c r="D58" s="296" t="s">
        <v>566</v>
      </c>
    </row>
    <row r="59" spans="1:4" ht="18.75" x14ac:dyDescent="0.3">
      <c r="A59" s="1241" t="e">
        <f>'ANEXO 1. MATRIZ DE SEGUIMIENTO'!#REF!</f>
        <v>#REF!</v>
      </c>
      <c r="B59" s="1242"/>
      <c r="C59" s="1242"/>
      <c r="D59" s="1243"/>
    </row>
    <row r="60" spans="1:4" ht="37.5" x14ac:dyDescent="0.3">
      <c r="A60" s="298" t="e">
        <f>'ANEXO 1. MATRIZ DE SEGUIMIENTO'!#REF!</f>
        <v>#REF!</v>
      </c>
      <c r="B60" s="295" t="s">
        <v>568</v>
      </c>
      <c r="C60" s="295" t="s">
        <v>569</v>
      </c>
      <c r="D60" s="296" t="s">
        <v>572</v>
      </c>
    </row>
    <row r="61" spans="1:4" ht="93.75" x14ac:dyDescent="0.3">
      <c r="A61" s="298" t="e">
        <f>'ANEXO 1. MATRIZ DE SEGUIMIENTO'!#REF!</f>
        <v>#REF!</v>
      </c>
      <c r="B61" s="298" t="s">
        <v>570</v>
      </c>
      <c r="C61" s="298" t="s">
        <v>571</v>
      </c>
      <c r="D61" s="296" t="s">
        <v>553</v>
      </c>
    </row>
    <row r="62" spans="1:4" ht="18.75" x14ac:dyDescent="0.3">
      <c r="A62" s="1241" t="e">
        <f>'ANEXO 1. MATRIZ DE SEGUIMIENTO'!#REF!</f>
        <v>#REF!</v>
      </c>
      <c r="B62" s="1242"/>
      <c r="C62" s="1242"/>
      <c r="D62" s="1243"/>
    </row>
    <row r="63" spans="1:4" ht="131.25" x14ac:dyDescent="0.3">
      <c r="A63" s="298" t="e">
        <f>'ANEXO 1. MATRIZ DE SEGUIMIENTO'!#REF!</f>
        <v>#REF!</v>
      </c>
      <c r="B63" s="298" t="s">
        <v>573</v>
      </c>
      <c r="C63" s="298" t="s">
        <v>574</v>
      </c>
      <c r="D63" s="296" t="s">
        <v>588</v>
      </c>
    </row>
    <row r="64" spans="1:4" ht="18.75" x14ac:dyDescent="0.3">
      <c r="A64" s="1241" t="e">
        <f>'ANEXO 1. MATRIZ DE SEGUIMIENTO'!#REF!</f>
        <v>#REF!</v>
      </c>
      <c r="B64" s="1242"/>
      <c r="C64" s="1242"/>
      <c r="D64" s="1243"/>
    </row>
    <row r="65" spans="1:4" ht="56.25" x14ac:dyDescent="0.3">
      <c r="A65" s="298" t="e">
        <f>'ANEXO 1. MATRIZ DE SEGUIMIENTO'!#REF!</f>
        <v>#REF!</v>
      </c>
      <c r="B65" s="298" t="s">
        <v>575</v>
      </c>
      <c r="C65" s="298" t="s">
        <v>497</v>
      </c>
      <c r="D65" s="1240" t="s">
        <v>588</v>
      </c>
    </row>
    <row r="66" spans="1:4" ht="37.5" x14ac:dyDescent="0.3">
      <c r="A66" s="298" t="e">
        <f>'ANEXO 1. MATRIZ DE SEGUIMIENTO'!#REF!</f>
        <v>#REF!</v>
      </c>
      <c r="B66" s="298" t="s">
        <v>576</v>
      </c>
      <c r="C66" s="298" t="s">
        <v>578</v>
      </c>
      <c r="D66" s="1240"/>
    </row>
    <row r="67" spans="1:4" ht="37.5" x14ac:dyDescent="0.3">
      <c r="A67" s="298" t="e">
        <f>'ANEXO 1. MATRIZ DE SEGUIMIENTO'!#REF!</f>
        <v>#REF!</v>
      </c>
      <c r="B67" s="295" t="s">
        <v>577</v>
      </c>
      <c r="C67" s="295" t="str">
        <f>C66</f>
        <v>No se ha avanzado en esta actividad</v>
      </c>
      <c r="D67" s="1240"/>
    </row>
    <row r="68" spans="1:4" ht="18.75" x14ac:dyDescent="0.3">
      <c r="A68" s="1241" t="e">
        <f>'ANEXO 1. MATRIZ DE SEGUIMIENTO'!#REF!</f>
        <v>#REF!</v>
      </c>
      <c r="B68" s="1242"/>
      <c r="C68" s="1242"/>
      <c r="D68" s="1243"/>
    </row>
    <row r="69" spans="1:4" ht="77.25" customHeight="1" x14ac:dyDescent="0.25">
      <c r="A69" s="295" t="e">
        <f>'ANEXO 1. MATRIZ DE SEGUIMIENTO'!#REF!</f>
        <v>#REF!</v>
      </c>
      <c r="B69" s="295" t="s">
        <v>580</v>
      </c>
      <c r="C69" s="295" t="s">
        <v>579</v>
      </c>
      <c r="D69" s="296" t="s">
        <v>588</v>
      </c>
    </row>
    <row r="70" spans="1:4" ht="18.75" x14ac:dyDescent="0.3">
      <c r="A70" s="1241" t="e">
        <f>'ANEXO 1. MATRIZ DE SEGUIMIENTO'!#REF!</f>
        <v>#REF!</v>
      </c>
      <c r="B70" s="1242"/>
      <c r="C70" s="1242"/>
      <c r="D70" s="1243"/>
    </row>
    <row r="71" spans="1:4" ht="37.5" x14ac:dyDescent="0.3">
      <c r="A71" s="298" t="e">
        <f>'ANEXO 1. MATRIZ DE SEGUIMIENTO'!#REF!</f>
        <v>#REF!</v>
      </c>
      <c r="B71" s="298" t="s">
        <v>581</v>
      </c>
      <c r="C71" s="298" t="s">
        <v>578</v>
      </c>
      <c r="D71" s="296" t="s">
        <v>589</v>
      </c>
    </row>
    <row r="72" spans="1:4" ht="18.75" x14ac:dyDescent="0.3">
      <c r="A72" s="1241" t="e">
        <f>'ANEXO 1. MATRIZ DE SEGUIMIENTO'!#REF!</f>
        <v>#REF!</v>
      </c>
      <c r="B72" s="1242"/>
      <c r="C72" s="1242"/>
      <c r="D72" s="1243"/>
    </row>
    <row r="73" spans="1:4" ht="56.25" x14ac:dyDescent="0.25">
      <c r="A73" s="1239" t="e">
        <f>'ANEXO 1. MATRIZ DE SEGUIMIENTO'!#REF!</f>
        <v>#REF!</v>
      </c>
      <c r="B73" s="295" t="s">
        <v>582</v>
      </c>
      <c r="C73" s="1256" t="s">
        <v>585</v>
      </c>
      <c r="D73" s="1247" t="s">
        <v>587</v>
      </c>
    </row>
    <row r="74" spans="1:4" ht="18.75" x14ac:dyDescent="0.3">
      <c r="A74" s="1239"/>
      <c r="B74" s="298" t="s">
        <v>583</v>
      </c>
      <c r="C74" s="1256"/>
      <c r="D74" s="1248"/>
    </row>
    <row r="75" spans="1:4" ht="37.5" x14ac:dyDescent="0.3">
      <c r="A75" s="1239"/>
      <c r="B75" s="298" t="s">
        <v>584</v>
      </c>
      <c r="C75" s="1256"/>
      <c r="D75" s="1249"/>
    </row>
  </sheetData>
  <mergeCells count="39">
    <mergeCell ref="A73:A75"/>
    <mergeCell ref="C73:C75"/>
    <mergeCell ref="D73:D75"/>
    <mergeCell ref="A53:A54"/>
    <mergeCell ref="C53:C54"/>
    <mergeCell ref="D53:D54"/>
    <mergeCell ref="A55:D55"/>
    <mergeCell ref="A59:D59"/>
    <mergeCell ref="A62:D62"/>
    <mergeCell ref="A64:D64"/>
    <mergeCell ref="D65:D67"/>
    <mergeCell ref="A68:D68"/>
    <mergeCell ref="A70:D70"/>
    <mergeCell ref="A72:D72"/>
    <mergeCell ref="A52:D52"/>
    <mergeCell ref="A31:D31"/>
    <mergeCell ref="D32:D33"/>
    <mergeCell ref="A35:D35"/>
    <mergeCell ref="D36:D37"/>
    <mergeCell ref="A40:D40"/>
    <mergeCell ref="A42:D42"/>
    <mergeCell ref="D43:D44"/>
    <mergeCell ref="A46:D46"/>
    <mergeCell ref="D47:D50"/>
    <mergeCell ref="A48:A49"/>
    <mergeCell ref="C48:C49"/>
    <mergeCell ref="C27:C30"/>
    <mergeCell ref="D27:D30"/>
    <mergeCell ref="A2:D2"/>
    <mergeCell ref="A4:D4"/>
    <mergeCell ref="A6:D6"/>
    <mergeCell ref="D7:D9"/>
    <mergeCell ref="A10:C10"/>
    <mergeCell ref="A12:D12"/>
    <mergeCell ref="A14:D14"/>
    <mergeCell ref="D15:D16"/>
    <mergeCell ref="A22:D22"/>
    <mergeCell ref="A24:D24"/>
    <mergeCell ref="A26:D26"/>
  </mergeCells>
  <printOptions horizontalCentered="1" verticalCentered="1"/>
  <pageMargins left="0.70866141732283472" right="0.70866141732283472" top="0.74803149606299213" bottom="0.74803149606299213" header="0.31496062992125984" footer="0.31496062992125984"/>
  <pageSetup scale="80" orientation="landscape" r:id="rId1"/>
  <rowBreaks count="4" manualBreakCount="4">
    <brk id="13" max="16383" man="1"/>
    <brk id="21" max="16383" man="1"/>
    <brk id="41" max="16383" man="1"/>
    <brk id="6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8"/>
  <sheetViews>
    <sheetView view="pageBreakPreview" zoomScaleNormal="100" zoomScaleSheetLayoutView="100" workbookViewId="0">
      <selection activeCell="E7" sqref="E7"/>
    </sheetView>
  </sheetViews>
  <sheetFormatPr baseColWidth="10" defaultRowHeight="15" x14ac:dyDescent="0.25"/>
  <cols>
    <col min="1" max="1" width="50.7109375" customWidth="1"/>
    <col min="2" max="2" width="25" customWidth="1"/>
    <col min="3" max="3" width="38.7109375" customWidth="1"/>
    <col min="4" max="4" width="32.85546875" customWidth="1"/>
    <col min="5" max="5" width="17.7109375" customWidth="1"/>
  </cols>
  <sheetData>
    <row r="1" spans="1:5" ht="18.75" x14ac:dyDescent="0.3">
      <c r="A1" s="1275" t="s">
        <v>618</v>
      </c>
      <c r="B1" s="1275"/>
      <c r="C1" s="1275"/>
      <c r="D1" s="1275"/>
      <c r="E1" s="1275"/>
    </row>
    <row r="2" spans="1:5" ht="18.75" x14ac:dyDescent="0.3">
      <c r="A2" s="309"/>
      <c r="B2" s="309"/>
      <c r="C2" s="309"/>
      <c r="D2" s="309"/>
      <c r="E2" s="309"/>
    </row>
    <row r="3" spans="1:5" ht="37.5" x14ac:dyDescent="0.25">
      <c r="A3" s="311" t="s">
        <v>489</v>
      </c>
      <c r="B3" s="311" t="s">
        <v>39</v>
      </c>
      <c r="C3" s="311" t="s">
        <v>488</v>
      </c>
      <c r="D3" s="312" t="s">
        <v>492</v>
      </c>
      <c r="E3" s="313" t="s">
        <v>619</v>
      </c>
    </row>
    <row r="4" spans="1:5" ht="18.75" x14ac:dyDescent="0.25">
      <c r="A4" s="1267" t="s">
        <v>590</v>
      </c>
      <c r="B4" s="1268"/>
      <c r="C4" s="1268"/>
      <c r="D4" s="1268"/>
      <c r="E4" s="310"/>
    </row>
    <row r="5" spans="1:5" ht="36.75" customHeight="1" x14ac:dyDescent="0.25">
      <c r="A5" s="289" t="e">
        <f>'ANEXO 1. MATRIZ DE SEGUIMIENTO'!#REF!</f>
        <v>#REF!</v>
      </c>
      <c r="B5" s="290" t="s">
        <v>591</v>
      </c>
      <c r="C5" s="289" t="s">
        <v>491</v>
      </c>
      <c r="D5" s="302" t="s">
        <v>498</v>
      </c>
      <c r="E5" s="305">
        <v>51647643</v>
      </c>
    </row>
    <row r="6" spans="1:5" ht="18.75" x14ac:dyDescent="0.3">
      <c r="A6" s="1276" t="s">
        <v>592</v>
      </c>
      <c r="B6" s="1277"/>
      <c r="C6" s="1277"/>
      <c r="D6" s="1277"/>
      <c r="E6" s="306"/>
    </row>
    <row r="7" spans="1:5" ht="131.25" x14ac:dyDescent="0.3">
      <c r="A7" s="300" t="s">
        <v>593</v>
      </c>
      <c r="B7" s="300" t="s">
        <v>594</v>
      </c>
      <c r="C7" s="292" t="s">
        <v>595</v>
      </c>
      <c r="D7" s="303" t="s">
        <v>495</v>
      </c>
      <c r="E7" s="305">
        <v>42086600.619999997</v>
      </c>
    </row>
    <row r="8" spans="1:5" ht="18.75" x14ac:dyDescent="0.3">
      <c r="A8" s="1241" t="s">
        <v>596</v>
      </c>
      <c r="B8" s="1242"/>
      <c r="C8" s="1242"/>
      <c r="D8" s="1242"/>
      <c r="E8" s="306"/>
    </row>
    <row r="9" spans="1:5" ht="18.75" x14ac:dyDescent="0.3">
      <c r="A9" s="292" t="e">
        <f>'Avance Metas RAE 2014'!A27</f>
        <v>#REF!</v>
      </c>
      <c r="B9" s="292" t="s">
        <v>526</v>
      </c>
      <c r="C9" s="1272" t="s">
        <v>530</v>
      </c>
      <c r="D9" s="1269" t="str">
        <f>D7</f>
        <v>Leuger Cortés</v>
      </c>
      <c r="E9" s="1259">
        <v>483200000</v>
      </c>
    </row>
    <row r="10" spans="1:5" ht="18.75" x14ac:dyDescent="0.3">
      <c r="A10" s="298" t="e">
        <f>'Avance Metas RAE 2014'!A28</f>
        <v>#REF!</v>
      </c>
      <c r="B10" s="292" t="s">
        <v>527</v>
      </c>
      <c r="C10" s="1273"/>
      <c r="D10" s="1270"/>
      <c r="E10" s="1259"/>
    </row>
    <row r="11" spans="1:5" ht="18.75" x14ac:dyDescent="0.3">
      <c r="A11" s="298" t="e">
        <f>'Avance Metas RAE 2014'!A29</f>
        <v>#REF!</v>
      </c>
      <c r="B11" s="298" t="s">
        <v>528</v>
      </c>
      <c r="C11" s="1273"/>
      <c r="D11" s="1270"/>
      <c r="E11" s="1259"/>
    </row>
    <row r="12" spans="1:5" ht="18.75" x14ac:dyDescent="0.3">
      <c r="A12" s="298" t="e">
        <f>'Avance Metas RAE 2014'!A30</f>
        <v>#REF!</v>
      </c>
      <c r="B12" s="292" t="s">
        <v>529</v>
      </c>
      <c r="C12" s="1274"/>
      <c r="D12" s="1271"/>
      <c r="E12" s="1259"/>
    </row>
    <row r="13" spans="1:5" ht="18.75" x14ac:dyDescent="0.3">
      <c r="A13" s="1241" t="s">
        <v>597</v>
      </c>
      <c r="B13" s="1242"/>
      <c r="C13" s="1243"/>
      <c r="D13" s="304"/>
      <c r="E13" s="306"/>
    </row>
    <row r="14" spans="1:5" ht="112.5" x14ac:dyDescent="0.3">
      <c r="A14" s="292" t="str">
        <f>'TABLA 7 ESTRUCTURA PROGRAMÁTICA'!D143</f>
        <v xml:space="preserve">6.3.1 Apoyo a la estructuración, implementación y evaluación de compromisos en negocios verdes con enfoque cultural y/o diferencial  (comunidad étnica, y  afrodescendiente). en armonía con la actividad 5.1.4 </v>
      </c>
      <c r="B14" s="294" t="s">
        <v>565</v>
      </c>
      <c r="C14" s="294" t="s">
        <v>598</v>
      </c>
      <c r="D14" s="303" t="str">
        <f>D9</f>
        <v>Leuger Cortés</v>
      </c>
      <c r="E14" s="307">
        <v>471670000</v>
      </c>
    </row>
    <row r="15" spans="1:5" ht="36.75" customHeight="1" x14ac:dyDescent="0.25">
      <c r="A15" s="1250" t="s">
        <v>599</v>
      </c>
      <c r="B15" s="1251"/>
      <c r="C15" s="1251"/>
      <c r="D15" s="1251"/>
      <c r="E15" s="306"/>
    </row>
    <row r="16" spans="1:5" ht="168.75" x14ac:dyDescent="0.3">
      <c r="A16" s="298" t="str">
        <f>'TABLA 7 ESTRUCTURA PROGRAMÁTICA'!D164</f>
        <v>8.1.5 Ejecución de las inversiones en preservación, restauración, uso sostenible y generación de conocimiento (art.  11 de la Ley 1955 de 2019 y los artículos 24 y 25 de la Ley 1930 de 2018) y Participación en los espacios de consulta pública de los proyectos de reglamentación de los instrumentos económicos, financieros y de mercado, liderados por el MADS.</v>
      </c>
      <c r="B16" s="297" t="s">
        <v>542</v>
      </c>
      <c r="C16" s="297" t="s">
        <v>545</v>
      </c>
      <c r="D16" s="1240" t="s">
        <v>498</v>
      </c>
      <c r="E16" s="1259">
        <v>888697669.29999995</v>
      </c>
    </row>
    <row r="17" spans="1:5" ht="37.5" x14ac:dyDescent="0.3">
      <c r="A17" s="298">
        <f>'TABLA 7 ESTRUCTURA PROGRAMÁTICA'!D165</f>
        <v>0</v>
      </c>
      <c r="B17" s="297" t="s">
        <v>543</v>
      </c>
      <c r="C17" s="297" t="s">
        <v>545</v>
      </c>
      <c r="D17" s="1240"/>
      <c r="E17" s="1260"/>
    </row>
    <row r="18" spans="1:5" ht="98.25" customHeight="1" x14ac:dyDescent="0.25">
      <c r="A18" s="295">
        <f>'TABLA 7 ESTRUCTURA PROGRAMÁTICA'!D167</f>
        <v>0</v>
      </c>
      <c r="B18" s="297" t="s">
        <v>544</v>
      </c>
      <c r="C18" s="295" t="s">
        <v>546</v>
      </c>
      <c r="D18" s="296" t="s">
        <v>556</v>
      </c>
      <c r="E18" s="1260"/>
    </row>
    <row r="19" spans="1:5" ht="35.25" customHeight="1" x14ac:dyDescent="0.3">
      <c r="A19" s="1262">
        <f>'TABLA 7 ESTRUCTURA PROGRAMÁTICA'!C176</f>
        <v>0</v>
      </c>
      <c r="B19" s="1262"/>
      <c r="C19" s="1262"/>
      <c r="D19" s="1262"/>
      <c r="E19" s="308"/>
    </row>
    <row r="20" spans="1:5" ht="37.5" x14ac:dyDescent="0.3">
      <c r="A20" s="298">
        <f>'TABLA 7 ESTRUCTURA PROGRAMÁTICA'!D176</f>
        <v>0</v>
      </c>
      <c r="B20" s="297" t="s">
        <v>600</v>
      </c>
      <c r="C20" s="1264" t="s">
        <v>604</v>
      </c>
      <c r="D20" s="1240" t="s">
        <v>603</v>
      </c>
      <c r="E20" s="1258">
        <v>90000000</v>
      </c>
    </row>
    <row r="21" spans="1:5" ht="56.25" x14ac:dyDescent="0.3">
      <c r="A21" s="298" t="str">
        <f>'TABLA 7 ESTRUCTURA PROGRAMÁTICA'!D177</f>
        <v xml:space="preserve">8.2.3 Fortalecimiento del Banco de Programas y Proyectos como soporte a la gestión de inversión ambiental de la entidad </v>
      </c>
      <c r="B21" s="297" t="s">
        <v>601</v>
      </c>
      <c r="C21" s="1264"/>
      <c r="D21" s="1240"/>
      <c r="E21" s="1258"/>
    </row>
    <row r="22" spans="1:5" ht="75" x14ac:dyDescent="0.3">
      <c r="A22" s="298" t="str">
        <f>'TABLA 7 ESTRUCTURA PROGRAMÁTICA'!D178</f>
        <v>8.2.4 Concertación, gestión  e Implementación del programa de bienestar social e incentivos, y  de  formación y capacitación</v>
      </c>
      <c r="B22" s="297" t="s">
        <v>602</v>
      </c>
      <c r="C22" s="1264"/>
      <c r="D22" s="1240"/>
      <c r="E22" s="1258"/>
    </row>
    <row r="23" spans="1:5" ht="18.75" x14ac:dyDescent="0.25">
      <c r="A23" s="1265">
        <f>'TABLA 7 ESTRUCTURA PROGRAMÁTICA'!C181</f>
        <v>0</v>
      </c>
      <c r="B23" s="1265"/>
      <c r="C23" s="1265"/>
      <c r="D23" s="1265"/>
      <c r="E23" s="308"/>
    </row>
    <row r="24" spans="1:5" ht="56.25" x14ac:dyDescent="0.3">
      <c r="A24" s="298">
        <f>'TABLA 7 ESTRUCTURA PROGRAMÁTICA'!D181</f>
        <v>0</v>
      </c>
      <c r="B24" s="297" t="s">
        <v>605</v>
      </c>
      <c r="C24" s="1263" t="s">
        <v>608</v>
      </c>
      <c r="D24" s="1240" t="s">
        <v>495</v>
      </c>
      <c r="E24" s="1261">
        <v>60000000</v>
      </c>
    </row>
    <row r="25" spans="1:5" ht="63" customHeight="1" x14ac:dyDescent="0.25">
      <c r="A25" s="299">
        <f>'TABLA 7 ESTRUCTURA PROGRAMÁTICA'!D182</f>
        <v>0</v>
      </c>
      <c r="B25" s="301" t="s">
        <v>606</v>
      </c>
      <c r="C25" s="1263"/>
      <c r="D25" s="1240"/>
      <c r="E25" s="1266"/>
    </row>
    <row r="26" spans="1:5" ht="39" customHeight="1" x14ac:dyDescent="0.25">
      <c r="A26" s="295" t="e">
        <f>'TABLA 7 ESTRUCTURA PROGRAMÁTICA'!#REF!</f>
        <v>#REF!</v>
      </c>
      <c r="B26" s="295" t="s">
        <v>607</v>
      </c>
      <c r="C26" s="1263"/>
      <c r="D26" s="1240"/>
      <c r="E26" s="1266"/>
    </row>
    <row r="27" spans="1:5" ht="35.25" customHeight="1" x14ac:dyDescent="0.3">
      <c r="A27" s="1262" t="e">
        <f>'TABLA 7 ESTRUCTURA PROGRAMÁTICA'!#REF!</f>
        <v>#REF!</v>
      </c>
      <c r="B27" s="1262"/>
      <c r="C27" s="1262"/>
      <c r="D27" s="1262"/>
      <c r="E27" s="308"/>
    </row>
    <row r="28" spans="1:5" ht="37.5" x14ac:dyDescent="0.25">
      <c r="A28" s="295" t="e">
        <f>'TABLA 7 ESTRUCTURA PROGRAMÁTICA'!#REF!</f>
        <v>#REF!</v>
      </c>
      <c r="B28" s="295" t="s">
        <v>609</v>
      </c>
      <c r="C28" s="1239" t="s">
        <v>567</v>
      </c>
      <c r="D28" s="1240" t="s">
        <v>588</v>
      </c>
      <c r="E28" s="1261">
        <v>136690326</v>
      </c>
    </row>
    <row r="29" spans="1:5" ht="37.5" x14ac:dyDescent="0.3">
      <c r="A29" s="295" t="e">
        <f>'TABLA 7 ESTRUCTURA PROGRAMÁTICA'!#REF!</f>
        <v>#REF!</v>
      </c>
      <c r="B29" s="298" t="s">
        <v>610</v>
      </c>
      <c r="C29" s="1239"/>
      <c r="D29" s="1240"/>
      <c r="E29" s="1261"/>
    </row>
    <row r="30" spans="1:5" ht="56.25" x14ac:dyDescent="0.3">
      <c r="A30" s="295" t="e">
        <f>'TABLA 7 ESTRUCTURA PROGRAMÁTICA'!#REF!</f>
        <v>#REF!</v>
      </c>
      <c r="B30" s="298" t="s">
        <v>611</v>
      </c>
      <c r="C30" s="1239"/>
      <c r="D30" s="1240"/>
      <c r="E30" s="1261"/>
    </row>
    <row r="31" spans="1:5" ht="18.75" x14ac:dyDescent="0.3">
      <c r="A31" s="295" t="e">
        <f>'TABLA 7 ESTRUCTURA PROGRAMÁTICA'!#REF!</f>
        <v>#REF!</v>
      </c>
      <c r="B31" s="298"/>
      <c r="C31" s="1239"/>
      <c r="D31" s="1240"/>
      <c r="E31" s="1261"/>
    </row>
    <row r="32" spans="1:5" ht="18.75" x14ac:dyDescent="0.3">
      <c r="A32" s="1262" t="s">
        <v>612</v>
      </c>
      <c r="B32" s="1262"/>
      <c r="C32" s="1262"/>
      <c r="D32" s="1262"/>
      <c r="E32" s="308"/>
    </row>
    <row r="33" spans="1:5" ht="53.25" customHeight="1" x14ac:dyDescent="0.3">
      <c r="A33" s="298" t="e">
        <f>'TABLA 7 ESTRUCTURA PROGRAMÁTICA'!#REF!</f>
        <v>#REF!</v>
      </c>
      <c r="B33" s="298" t="s">
        <v>613</v>
      </c>
      <c r="C33" s="298" t="s">
        <v>545</v>
      </c>
      <c r="D33" s="1240" t="s">
        <v>589</v>
      </c>
      <c r="E33" s="1261">
        <v>80690000</v>
      </c>
    </row>
    <row r="34" spans="1:5" ht="56.25" x14ac:dyDescent="0.3">
      <c r="A34" s="298" t="e">
        <f>'TABLA 7 ESTRUCTURA PROGRAMÁTICA'!#REF!</f>
        <v>#REF!</v>
      </c>
      <c r="B34" s="297" t="s">
        <v>614</v>
      </c>
      <c r="C34" s="295" t="s">
        <v>545</v>
      </c>
      <c r="D34" s="1240"/>
      <c r="E34" s="1261"/>
    </row>
    <row r="35" spans="1:5" ht="37.5" customHeight="1" x14ac:dyDescent="0.3">
      <c r="A35" s="1262" t="e">
        <f>'TABLA 7 ESTRUCTURA PROGRAMÁTICA'!#REF!</f>
        <v>#REF!</v>
      </c>
      <c r="B35" s="1262"/>
      <c r="C35" s="1262"/>
      <c r="D35" s="1262"/>
      <c r="E35" s="308"/>
    </row>
    <row r="36" spans="1:5" ht="75" x14ac:dyDescent="0.25">
      <c r="A36" s="1263" t="e">
        <f>'TABLA 7 ESTRUCTURA PROGRAMÁTICA'!#REF!</f>
        <v>#REF!</v>
      </c>
      <c r="B36" s="295" t="s">
        <v>615</v>
      </c>
      <c r="C36" s="1240" t="s">
        <v>545</v>
      </c>
      <c r="D36" s="1240" t="s">
        <v>553</v>
      </c>
      <c r="E36" s="1278">
        <v>570939753.89999998</v>
      </c>
    </row>
    <row r="37" spans="1:5" ht="54" customHeight="1" x14ac:dyDescent="0.3">
      <c r="A37" s="1263"/>
      <c r="B37" s="298" t="s">
        <v>616</v>
      </c>
      <c r="C37" s="1240"/>
      <c r="D37" s="1240"/>
      <c r="E37" s="1266"/>
    </row>
    <row r="38" spans="1:5" ht="56.25" x14ac:dyDescent="0.3">
      <c r="A38" s="1263"/>
      <c r="B38" s="298" t="s">
        <v>617</v>
      </c>
      <c r="C38" s="1240"/>
      <c r="D38" s="1240"/>
      <c r="E38" s="1266"/>
    </row>
  </sheetData>
  <mergeCells count="31">
    <mergeCell ref="A32:D32"/>
    <mergeCell ref="A35:D35"/>
    <mergeCell ref="A36:A38"/>
    <mergeCell ref="C36:C38"/>
    <mergeCell ref="E36:E38"/>
    <mergeCell ref="E33:E34"/>
    <mergeCell ref="D36:D38"/>
    <mergeCell ref="D33:D34"/>
    <mergeCell ref="A4:D4"/>
    <mergeCell ref="D9:D12"/>
    <mergeCell ref="A15:D15"/>
    <mergeCell ref="C9:C12"/>
    <mergeCell ref="A1:E1"/>
    <mergeCell ref="A6:D6"/>
    <mergeCell ref="A8:D8"/>
    <mergeCell ref="A13:C13"/>
    <mergeCell ref="E9:E12"/>
    <mergeCell ref="E20:E22"/>
    <mergeCell ref="E16:E18"/>
    <mergeCell ref="E28:E31"/>
    <mergeCell ref="C28:C31"/>
    <mergeCell ref="D28:D31"/>
    <mergeCell ref="A19:D19"/>
    <mergeCell ref="D16:D17"/>
    <mergeCell ref="D20:D22"/>
    <mergeCell ref="A27:D27"/>
    <mergeCell ref="C24:C26"/>
    <mergeCell ref="D24:D26"/>
    <mergeCell ref="C20:C22"/>
    <mergeCell ref="A23:D23"/>
    <mergeCell ref="E24:E26"/>
  </mergeCells>
  <printOptions horizontalCentered="1" verticalCentered="1"/>
  <pageMargins left="0.70866141732283472" right="0.70866141732283472" top="0.74803149606299213" bottom="0.74803149606299213" header="0.31496062992125984" footer="0.31496062992125984"/>
  <pageSetup scale="64" fitToWidth="0" fitToHeight="0" orientation="landscape" r:id="rId1"/>
  <rowBreaks count="2" manualBreakCount="2">
    <brk id="14" max="4" man="1"/>
    <brk id="26"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M43"/>
  <sheetViews>
    <sheetView workbookViewId="0">
      <selection activeCell="B9" sqref="B9"/>
    </sheetView>
  </sheetViews>
  <sheetFormatPr baseColWidth="10" defaultRowHeight="15" x14ac:dyDescent="0.25"/>
  <cols>
    <col min="1" max="1" width="5.28515625" customWidth="1"/>
    <col min="2" max="2" width="72.7109375" customWidth="1"/>
    <col min="3" max="3" width="12.140625" customWidth="1"/>
    <col min="5" max="5" width="12.28515625" customWidth="1"/>
    <col min="6" max="6" width="10" customWidth="1"/>
    <col min="7" max="7" width="11.28515625" customWidth="1"/>
    <col min="8" max="8" width="10.28515625" customWidth="1"/>
  </cols>
  <sheetData>
    <row r="1" spans="2:13" x14ac:dyDescent="0.25">
      <c r="B1" s="28" t="s">
        <v>84</v>
      </c>
    </row>
    <row r="2" spans="2:13" ht="19.5" thickBot="1" x14ac:dyDescent="0.35">
      <c r="B2" s="40" t="s">
        <v>206</v>
      </c>
    </row>
    <row r="3" spans="2:13" ht="15.75" customHeight="1" x14ac:dyDescent="0.25">
      <c r="B3" s="1293" t="s">
        <v>37</v>
      </c>
      <c r="C3" s="1285" t="s">
        <v>38</v>
      </c>
      <c r="D3" s="37" t="s">
        <v>39</v>
      </c>
      <c r="E3" s="37" t="s">
        <v>39</v>
      </c>
      <c r="F3" s="1285" t="s">
        <v>159</v>
      </c>
      <c r="G3" s="1285" t="s">
        <v>160</v>
      </c>
      <c r="H3" s="1285" t="s">
        <v>161</v>
      </c>
      <c r="I3" s="1285" t="s">
        <v>162</v>
      </c>
      <c r="J3" s="1285" t="s">
        <v>166</v>
      </c>
      <c r="K3" s="1285" t="s">
        <v>163</v>
      </c>
      <c r="L3" s="1285" t="s">
        <v>165</v>
      </c>
      <c r="M3" s="1285" t="s">
        <v>164</v>
      </c>
    </row>
    <row r="4" spans="2:13" ht="47.25" customHeight="1" thickBot="1" x14ac:dyDescent="0.3">
      <c r="B4" s="1294"/>
      <c r="C4" s="1286"/>
      <c r="D4" s="38" t="s">
        <v>158</v>
      </c>
      <c r="E4" s="38" t="s">
        <v>208</v>
      </c>
      <c r="F4" s="1286"/>
      <c r="G4" s="1286"/>
      <c r="H4" s="1286"/>
      <c r="I4" s="1286"/>
      <c r="J4" s="1286"/>
      <c r="K4" s="1286"/>
      <c r="L4" s="1286"/>
      <c r="M4" s="1286"/>
    </row>
    <row r="5" spans="2:13" ht="15.75" thickBot="1" x14ac:dyDescent="0.3">
      <c r="B5" s="1282" t="s">
        <v>40</v>
      </c>
      <c r="C5" s="1283"/>
      <c r="D5" s="1283"/>
      <c r="E5" s="1283"/>
      <c r="F5" s="1283"/>
      <c r="G5" s="1283"/>
      <c r="H5" s="1283"/>
      <c r="I5" s="1295"/>
      <c r="J5" s="1295"/>
      <c r="K5" s="1295"/>
      <c r="L5" s="1295"/>
      <c r="M5" s="1296"/>
    </row>
    <row r="6" spans="2:13" ht="15.75" thickBot="1" x14ac:dyDescent="0.3">
      <c r="B6" s="16" t="s">
        <v>41</v>
      </c>
      <c r="C6" s="17" t="s">
        <v>42</v>
      </c>
      <c r="D6" s="18">
        <v>300</v>
      </c>
      <c r="E6" s="18"/>
      <c r="F6" s="18"/>
      <c r="G6" s="18"/>
      <c r="H6" s="19"/>
      <c r="I6" s="39"/>
      <c r="J6" s="39"/>
      <c r="K6" s="39"/>
      <c r="L6" s="39"/>
      <c r="M6" s="27"/>
    </row>
    <row r="7" spans="2:13" ht="27.75" thickBot="1" x14ac:dyDescent="0.3">
      <c r="B7" s="16" t="s">
        <v>43</v>
      </c>
      <c r="C7" s="17" t="s">
        <v>44</v>
      </c>
      <c r="D7" s="18">
        <v>10</v>
      </c>
      <c r="E7" s="18"/>
      <c r="F7" s="18"/>
      <c r="G7" s="18"/>
      <c r="H7" s="39"/>
      <c r="I7" s="39"/>
      <c r="J7" s="39"/>
      <c r="K7" s="39"/>
      <c r="L7" s="39"/>
      <c r="M7" s="27"/>
    </row>
    <row r="8" spans="2:13" ht="15.75" thickBot="1" x14ac:dyDescent="0.3">
      <c r="B8" s="1282" t="s">
        <v>45</v>
      </c>
      <c r="C8" s="1283"/>
      <c r="D8" s="1283"/>
      <c r="E8" s="1283"/>
      <c r="F8" s="1283"/>
      <c r="G8" s="1283"/>
      <c r="H8" s="1283"/>
      <c r="I8" s="1297"/>
      <c r="J8" s="1297"/>
      <c r="K8" s="1297"/>
      <c r="L8" s="1297"/>
      <c r="M8" s="1298"/>
    </row>
    <row r="9" spans="2:13" ht="27.75" thickBot="1" x14ac:dyDescent="0.3">
      <c r="B9" s="16" t="s">
        <v>46</v>
      </c>
      <c r="C9" s="17" t="s">
        <v>47</v>
      </c>
      <c r="D9" s="18">
        <v>32</v>
      </c>
      <c r="E9" s="18"/>
      <c r="F9" s="18"/>
      <c r="G9" s="18"/>
      <c r="H9" s="18"/>
      <c r="I9" s="18"/>
      <c r="J9" s="18"/>
      <c r="K9" s="18"/>
      <c r="L9" s="18"/>
      <c r="M9" s="18"/>
    </row>
    <row r="10" spans="2:13" ht="27.75" thickBot="1" x14ac:dyDescent="0.3">
      <c r="B10" s="16" t="s">
        <v>48</v>
      </c>
      <c r="C10" s="17" t="s">
        <v>49</v>
      </c>
      <c r="D10" s="18">
        <v>120</v>
      </c>
      <c r="E10" s="18"/>
      <c r="F10" s="18"/>
      <c r="G10" s="18"/>
      <c r="H10" s="18"/>
      <c r="I10" s="18"/>
      <c r="J10" s="18"/>
      <c r="K10" s="18"/>
      <c r="L10" s="18"/>
      <c r="M10" s="18"/>
    </row>
    <row r="11" spans="2:13" ht="27.75" thickBot="1" x14ac:dyDescent="0.3">
      <c r="B11" s="16" t="s">
        <v>50</v>
      </c>
      <c r="C11" s="17" t="s">
        <v>51</v>
      </c>
      <c r="D11" s="20">
        <v>3657374</v>
      </c>
      <c r="E11" s="20"/>
      <c r="F11" s="20"/>
      <c r="G11" s="20"/>
      <c r="H11" s="20"/>
      <c r="I11" s="20"/>
      <c r="J11" s="20"/>
      <c r="K11" s="20"/>
      <c r="L11" s="20"/>
      <c r="M11" s="20"/>
    </row>
    <row r="12" spans="2:13" ht="27.75" thickBot="1" x14ac:dyDescent="0.3">
      <c r="B12" s="16" t="s">
        <v>52</v>
      </c>
      <c r="C12" s="17" t="s">
        <v>51</v>
      </c>
      <c r="D12" s="20">
        <v>4007338</v>
      </c>
      <c r="E12" s="20"/>
      <c r="F12" s="20"/>
      <c r="G12" s="20"/>
      <c r="H12" s="20"/>
      <c r="I12" s="20"/>
      <c r="J12" s="20"/>
      <c r="K12" s="20"/>
      <c r="L12" s="20"/>
      <c r="M12" s="20"/>
    </row>
    <row r="13" spans="2:13" ht="27.75" thickBot="1" x14ac:dyDescent="0.3">
      <c r="B13" s="16" t="s">
        <v>53</v>
      </c>
      <c r="C13" s="17" t="s">
        <v>54</v>
      </c>
      <c r="D13" s="18">
        <v>135</v>
      </c>
      <c r="E13" s="18"/>
      <c r="F13" s="18"/>
      <c r="G13" s="18"/>
      <c r="H13" s="18"/>
      <c r="I13" s="18"/>
      <c r="J13" s="18"/>
      <c r="K13" s="18"/>
      <c r="L13" s="18"/>
      <c r="M13" s="18"/>
    </row>
    <row r="14" spans="2:13" ht="15.75" thickBot="1" x14ac:dyDescent="0.3">
      <c r="B14" s="1282" t="s">
        <v>55</v>
      </c>
      <c r="C14" s="1283"/>
      <c r="D14" s="1283"/>
      <c r="E14" s="1283"/>
      <c r="F14" s="1283"/>
      <c r="G14" s="1283"/>
      <c r="H14" s="1283"/>
      <c r="I14" s="1283"/>
      <c r="J14" s="1283"/>
      <c r="K14" s="1283"/>
      <c r="L14" s="1283"/>
      <c r="M14" s="1284"/>
    </row>
    <row r="15" spans="2:13" ht="21" customHeight="1" thickBot="1" x14ac:dyDescent="0.3">
      <c r="B15" s="16" t="s">
        <v>56</v>
      </c>
      <c r="C15" s="17" t="s">
        <v>57</v>
      </c>
      <c r="D15" s="20">
        <v>500000</v>
      </c>
      <c r="E15" s="20"/>
      <c r="F15" s="20"/>
      <c r="G15" s="20"/>
      <c r="H15" s="20"/>
      <c r="I15" s="20"/>
      <c r="J15" s="20"/>
      <c r="K15" s="20"/>
      <c r="L15" s="20"/>
      <c r="M15" s="20"/>
    </row>
    <row r="16" spans="2:13" ht="15.75" thickBot="1" x14ac:dyDescent="0.3">
      <c r="B16" s="1282" t="s">
        <v>58</v>
      </c>
      <c r="C16" s="1283"/>
      <c r="D16" s="1283"/>
      <c r="E16" s="1283"/>
      <c r="F16" s="1283"/>
      <c r="G16" s="1283"/>
      <c r="H16" s="1283"/>
      <c r="I16" s="1283"/>
      <c r="J16" s="1283"/>
      <c r="K16" s="1283"/>
      <c r="L16" s="1283"/>
      <c r="M16" s="1284"/>
    </row>
    <row r="17" spans="2:13" ht="27.75" thickBot="1" x14ac:dyDescent="0.3">
      <c r="B17" s="16" t="s">
        <v>59</v>
      </c>
      <c r="C17" s="17" t="s">
        <v>60</v>
      </c>
      <c r="D17" s="20">
        <v>120000</v>
      </c>
      <c r="E17" s="20"/>
      <c r="F17" s="18"/>
      <c r="G17" s="20"/>
      <c r="H17" s="20"/>
      <c r="I17" s="20"/>
      <c r="J17" s="20"/>
      <c r="K17" s="20"/>
      <c r="L17" s="20"/>
      <c r="M17" s="20"/>
    </row>
    <row r="18" spans="2:13" ht="27.75" thickBot="1" x14ac:dyDescent="0.3">
      <c r="B18" s="16" t="s">
        <v>61</v>
      </c>
      <c r="C18" s="17" t="s">
        <v>62</v>
      </c>
      <c r="D18" s="18">
        <v>13</v>
      </c>
      <c r="E18" s="18"/>
      <c r="F18" s="18"/>
      <c r="G18" s="18"/>
      <c r="H18" s="18"/>
      <c r="I18" s="18"/>
      <c r="J18" s="18"/>
      <c r="K18" s="18"/>
      <c r="L18" s="18"/>
      <c r="M18" s="18"/>
    </row>
    <row r="19" spans="2:13" ht="27.75" thickBot="1" x14ac:dyDescent="0.3">
      <c r="B19" s="21" t="s">
        <v>63</v>
      </c>
      <c r="C19" s="22" t="s">
        <v>64</v>
      </c>
      <c r="D19" s="23">
        <v>8</v>
      </c>
      <c r="E19" s="23"/>
      <c r="F19" s="23"/>
      <c r="G19" s="23"/>
      <c r="H19" s="23"/>
      <c r="I19" s="23"/>
      <c r="J19" s="23"/>
      <c r="K19" s="23"/>
      <c r="L19" s="23"/>
      <c r="M19" s="23"/>
    </row>
    <row r="20" spans="2:13" ht="15.75" thickBot="1" x14ac:dyDescent="0.3">
      <c r="B20" s="1282" t="s">
        <v>65</v>
      </c>
      <c r="C20" s="1283"/>
      <c r="D20" s="1283"/>
      <c r="E20" s="1283"/>
      <c r="F20" s="1283"/>
      <c r="G20" s="1283"/>
      <c r="H20" s="1283"/>
      <c r="I20" s="1283"/>
      <c r="J20" s="1283"/>
      <c r="K20" s="1283"/>
      <c r="L20" s="1283"/>
      <c r="M20" s="1284"/>
    </row>
    <row r="21" spans="2:13" ht="27.75" thickBot="1" x14ac:dyDescent="0.3">
      <c r="B21" s="16" t="s">
        <v>66</v>
      </c>
      <c r="C21" s="17" t="s">
        <v>60</v>
      </c>
      <c r="D21" s="20">
        <v>200000</v>
      </c>
      <c r="E21" s="20"/>
      <c r="F21" s="24"/>
      <c r="G21" s="24"/>
      <c r="H21" s="24"/>
      <c r="I21" s="24"/>
      <c r="J21" s="24"/>
      <c r="K21" s="24"/>
      <c r="L21" s="24"/>
      <c r="M21" s="24"/>
    </row>
    <row r="22" spans="2:13" ht="27.75" thickBot="1" x14ac:dyDescent="0.3">
      <c r="B22" s="16" t="s">
        <v>67</v>
      </c>
      <c r="C22" s="17" t="s">
        <v>68</v>
      </c>
      <c r="D22" s="18">
        <v>7</v>
      </c>
      <c r="E22" s="18"/>
      <c r="F22" s="18"/>
      <c r="G22" s="18"/>
      <c r="H22" s="18"/>
      <c r="I22" s="18"/>
      <c r="J22" s="18"/>
      <c r="K22" s="18"/>
      <c r="L22" s="18"/>
      <c r="M22" s="18"/>
    </row>
    <row r="23" spans="2:13" ht="27.75" thickBot="1" x14ac:dyDescent="0.3">
      <c r="B23" s="16" t="s">
        <v>69</v>
      </c>
      <c r="C23" s="17" t="s">
        <v>70</v>
      </c>
      <c r="D23" s="18">
        <v>10</v>
      </c>
      <c r="E23" s="18"/>
      <c r="F23" s="18"/>
      <c r="G23" s="18"/>
      <c r="H23" s="18"/>
      <c r="I23" s="18"/>
      <c r="J23" s="18"/>
      <c r="K23" s="18"/>
      <c r="L23" s="18"/>
      <c r="M23" s="18"/>
    </row>
    <row r="24" spans="2:13" x14ac:dyDescent="0.25">
      <c r="B24" s="1289" t="s">
        <v>71</v>
      </c>
      <c r="C24" s="1289" t="s">
        <v>60</v>
      </c>
      <c r="D24" s="1291">
        <v>5000</v>
      </c>
      <c r="E24" s="1287"/>
      <c r="F24" s="1287"/>
      <c r="G24" s="1287"/>
      <c r="H24" s="1287"/>
      <c r="I24" s="1287"/>
      <c r="J24" s="1287"/>
      <c r="K24" s="1287"/>
      <c r="L24" s="1287"/>
      <c r="M24" s="1287"/>
    </row>
    <row r="25" spans="2:13" ht="15.75" thickBot="1" x14ac:dyDescent="0.3">
      <c r="B25" s="1290"/>
      <c r="C25" s="1290"/>
      <c r="D25" s="1292"/>
      <c r="E25" s="1288"/>
      <c r="F25" s="1288"/>
      <c r="G25" s="1288"/>
      <c r="H25" s="1288"/>
      <c r="I25" s="1288"/>
      <c r="J25" s="1288"/>
      <c r="K25" s="1288"/>
      <c r="L25" s="1288"/>
      <c r="M25" s="1288"/>
    </row>
    <row r="26" spans="2:13" ht="15.75" thickBot="1" x14ac:dyDescent="0.3">
      <c r="B26" s="1282" t="s">
        <v>72</v>
      </c>
      <c r="C26" s="1283"/>
      <c r="D26" s="1283"/>
      <c r="E26" s="1283"/>
      <c r="F26" s="1283"/>
      <c r="G26" s="1283"/>
      <c r="H26" s="1283"/>
      <c r="I26" s="1283"/>
      <c r="J26" s="1283"/>
      <c r="K26" s="1283"/>
      <c r="L26" s="1283"/>
      <c r="M26" s="1284"/>
    </row>
    <row r="27" spans="2:13" ht="27.75" thickBot="1" x14ac:dyDescent="0.3">
      <c r="B27" s="21" t="s">
        <v>73</v>
      </c>
      <c r="C27" s="22" t="s">
        <v>60</v>
      </c>
      <c r="D27" s="25">
        <v>100000</v>
      </c>
      <c r="E27" s="25"/>
      <c r="F27" s="25"/>
      <c r="G27" s="25"/>
      <c r="H27" s="25"/>
      <c r="I27" s="25"/>
      <c r="J27" s="25"/>
      <c r="K27" s="25"/>
      <c r="L27" s="25"/>
      <c r="M27" s="25"/>
    </row>
    <row r="28" spans="2:13" ht="15.75" thickBot="1" x14ac:dyDescent="0.3">
      <c r="B28" s="1282" t="s">
        <v>74</v>
      </c>
      <c r="C28" s="1283"/>
      <c r="D28" s="1283"/>
      <c r="E28" s="1283"/>
      <c r="F28" s="1283"/>
      <c r="G28" s="1283"/>
      <c r="H28" s="1283"/>
      <c r="I28" s="1283"/>
      <c r="J28" s="1283"/>
      <c r="K28" s="1283"/>
      <c r="L28" s="1283"/>
      <c r="M28" s="1284"/>
    </row>
    <row r="29" spans="2:13" ht="27.75" thickBot="1" x14ac:dyDescent="0.3">
      <c r="B29" s="26" t="s">
        <v>75</v>
      </c>
      <c r="C29" s="18" t="s">
        <v>76</v>
      </c>
      <c r="D29" s="18">
        <v>5</v>
      </c>
      <c r="E29" s="18"/>
      <c r="F29" s="18"/>
      <c r="G29" s="18"/>
      <c r="H29" s="18"/>
      <c r="I29" s="18"/>
      <c r="J29" s="18"/>
      <c r="K29" s="18"/>
      <c r="L29" s="18"/>
      <c r="M29" s="18"/>
    </row>
    <row r="30" spans="2:13" ht="15.75" thickBot="1" x14ac:dyDescent="0.3">
      <c r="B30" s="1282" t="s">
        <v>77</v>
      </c>
      <c r="C30" s="1283"/>
      <c r="D30" s="1283"/>
      <c r="E30" s="1283"/>
      <c r="F30" s="1283"/>
      <c r="G30" s="1283"/>
      <c r="H30" s="1283"/>
      <c r="I30" s="1283"/>
      <c r="J30" s="1283"/>
      <c r="K30" s="1283"/>
      <c r="L30" s="1283"/>
      <c r="M30" s="1284"/>
    </row>
    <row r="31" spans="2:13" ht="15.75" thickBot="1" x14ac:dyDescent="0.3">
      <c r="B31" s="21" t="s">
        <v>78</v>
      </c>
      <c r="C31" s="23" t="s">
        <v>79</v>
      </c>
      <c r="D31" s="23">
        <v>56</v>
      </c>
      <c r="E31" s="23"/>
      <c r="F31" s="23"/>
      <c r="G31" s="23"/>
      <c r="H31" s="23"/>
      <c r="I31" s="23"/>
      <c r="J31" s="23"/>
      <c r="K31" s="23"/>
      <c r="L31" s="23"/>
      <c r="M31" s="23"/>
    </row>
    <row r="32" spans="2:13" ht="15.75" thickBot="1" x14ac:dyDescent="0.3">
      <c r="B32" s="1282" t="s">
        <v>80</v>
      </c>
      <c r="C32" s="1283"/>
      <c r="D32" s="1283"/>
      <c r="E32" s="1283"/>
      <c r="F32" s="1283"/>
      <c r="G32" s="1283"/>
      <c r="H32" s="1283"/>
      <c r="I32" s="1283"/>
      <c r="J32" s="1283"/>
      <c r="K32" s="1283"/>
      <c r="L32" s="1283"/>
      <c r="M32" s="1284"/>
    </row>
    <row r="33" spans="2:13" ht="24" customHeight="1" thickBot="1" x14ac:dyDescent="0.3">
      <c r="B33" s="26" t="s">
        <v>81</v>
      </c>
      <c r="C33" s="18" t="s">
        <v>82</v>
      </c>
      <c r="D33" s="18">
        <v>150</v>
      </c>
      <c r="E33" s="18"/>
      <c r="F33" s="18"/>
      <c r="G33" s="18"/>
      <c r="H33" s="18"/>
      <c r="I33" s="18"/>
      <c r="J33" s="18"/>
      <c r="K33" s="18"/>
      <c r="L33" s="18"/>
      <c r="M33" s="18"/>
    </row>
    <row r="34" spans="2:13" ht="24" customHeight="1" thickBot="1" x14ac:dyDescent="0.3">
      <c r="B34" s="26" t="s">
        <v>167</v>
      </c>
      <c r="C34" s="18" t="s">
        <v>83</v>
      </c>
      <c r="D34" s="18">
        <v>40</v>
      </c>
      <c r="E34" s="18"/>
      <c r="F34" s="18"/>
      <c r="G34" s="18"/>
      <c r="H34" s="18"/>
      <c r="I34" s="18"/>
      <c r="J34" s="18"/>
      <c r="K34" s="18"/>
      <c r="L34" s="18"/>
      <c r="M34" s="18"/>
    </row>
    <row r="35" spans="2:13" ht="15.75" thickBot="1" x14ac:dyDescent="0.3">
      <c r="B35" s="1279" t="s">
        <v>168</v>
      </c>
      <c r="C35" s="1280"/>
      <c r="D35" s="1280"/>
      <c r="E35" s="1280"/>
      <c r="F35" s="1280"/>
      <c r="G35" s="1280"/>
      <c r="H35" s="1280"/>
      <c r="I35" s="1280"/>
      <c r="J35" s="1280"/>
      <c r="K35" s="1280"/>
      <c r="L35" s="1280"/>
      <c r="M35" s="1281"/>
    </row>
    <row r="36" spans="2:13" ht="41.25" thickBot="1" x14ac:dyDescent="0.3">
      <c r="B36" s="21" t="s">
        <v>169</v>
      </c>
      <c r="C36" s="23" t="s">
        <v>170</v>
      </c>
      <c r="D36" s="23">
        <v>16</v>
      </c>
      <c r="E36" s="23"/>
      <c r="F36" s="23"/>
      <c r="G36" s="23"/>
      <c r="H36" s="23"/>
      <c r="I36" s="23"/>
      <c r="J36" s="23"/>
      <c r="K36" s="23"/>
      <c r="L36" s="23"/>
      <c r="M36" s="23"/>
    </row>
    <row r="37" spans="2:13" ht="15.75" thickBot="1" x14ac:dyDescent="0.3">
      <c r="B37" s="1279" t="s">
        <v>171</v>
      </c>
      <c r="C37" s="1280"/>
      <c r="D37" s="1280"/>
      <c r="E37" s="1280"/>
      <c r="F37" s="1280"/>
      <c r="G37" s="1280"/>
      <c r="H37" s="1280"/>
      <c r="I37" s="1280"/>
      <c r="J37" s="1280"/>
      <c r="K37" s="1280"/>
      <c r="L37" s="1280"/>
      <c r="M37" s="1281"/>
    </row>
    <row r="38" spans="2:13" ht="27.75" thickBot="1" x14ac:dyDescent="0.3">
      <c r="B38" s="16" t="s">
        <v>172</v>
      </c>
      <c r="C38" s="18" t="s">
        <v>173</v>
      </c>
      <c r="D38" s="18">
        <v>18</v>
      </c>
      <c r="E38" s="18"/>
      <c r="F38" s="18"/>
      <c r="G38" s="18"/>
      <c r="H38" s="18"/>
      <c r="I38" s="18"/>
      <c r="J38" s="18"/>
      <c r="K38" s="18"/>
      <c r="L38" s="18"/>
      <c r="M38" s="18"/>
    </row>
    <row r="39" spans="2:13" ht="15.75" thickBot="1" x14ac:dyDescent="0.3">
      <c r="B39" s="16" t="s">
        <v>174</v>
      </c>
      <c r="C39" s="18" t="s">
        <v>173</v>
      </c>
      <c r="D39" s="18">
        <v>18</v>
      </c>
      <c r="E39" s="18"/>
      <c r="F39" s="18"/>
      <c r="G39" s="18"/>
      <c r="H39" s="18"/>
      <c r="I39" s="18"/>
      <c r="J39" s="18"/>
      <c r="K39" s="18"/>
      <c r="L39" s="18"/>
      <c r="M39" s="18"/>
    </row>
    <row r="40" spans="2:13" ht="15.75" thickBot="1" x14ac:dyDescent="0.3">
      <c r="B40" s="1279" t="s">
        <v>175</v>
      </c>
      <c r="C40" s="1280"/>
      <c r="D40" s="1280"/>
      <c r="E40" s="1280"/>
      <c r="F40" s="1280"/>
      <c r="G40" s="1280"/>
      <c r="H40" s="1280"/>
      <c r="I40" s="1280"/>
      <c r="J40" s="1280"/>
      <c r="K40" s="1280"/>
      <c r="L40" s="1280"/>
      <c r="M40" s="1281"/>
    </row>
    <row r="41" spans="2:13" ht="40.5" customHeight="1" thickBot="1" x14ac:dyDescent="0.3">
      <c r="B41" s="16" t="s">
        <v>176</v>
      </c>
      <c r="C41" s="18" t="s">
        <v>177</v>
      </c>
      <c r="D41" s="18">
        <v>600</v>
      </c>
      <c r="E41" s="18"/>
      <c r="F41" s="18"/>
      <c r="G41" s="18"/>
      <c r="H41" s="18"/>
      <c r="I41" s="18"/>
      <c r="J41" s="18"/>
      <c r="K41" s="18"/>
      <c r="L41" s="18"/>
      <c r="M41" s="18"/>
    </row>
    <row r="42" spans="2:13" ht="27.75" thickBot="1" x14ac:dyDescent="0.3">
      <c r="B42" s="16" t="s">
        <v>178</v>
      </c>
      <c r="C42" s="18" t="s">
        <v>179</v>
      </c>
      <c r="D42" s="18">
        <v>15</v>
      </c>
      <c r="E42" s="18"/>
      <c r="F42" s="18"/>
      <c r="G42" s="18"/>
      <c r="H42" s="18"/>
      <c r="I42" s="18"/>
      <c r="J42" s="18"/>
      <c r="K42" s="18"/>
      <c r="L42" s="18"/>
      <c r="M42" s="18"/>
    </row>
    <row r="43" spans="2:13" ht="27.75" thickBot="1" x14ac:dyDescent="0.3">
      <c r="B43" s="16" t="s">
        <v>180</v>
      </c>
      <c r="C43" s="18" t="s">
        <v>181</v>
      </c>
      <c r="D43" s="18">
        <v>5</v>
      </c>
      <c r="E43" s="18"/>
      <c r="F43" s="18"/>
      <c r="G43" s="18"/>
      <c r="H43" s="18"/>
      <c r="I43" s="18"/>
      <c r="J43" s="18"/>
      <c r="K43" s="18"/>
      <c r="L43" s="18"/>
      <c r="M43" s="18"/>
    </row>
  </sheetData>
  <mergeCells count="34">
    <mergeCell ref="H3:H4"/>
    <mergeCell ref="E24:E25"/>
    <mergeCell ref="B3:B4"/>
    <mergeCell ref="B5:M5"/>
    <mergeCell ref="L24:L25"/>
    <mergeCell ref="B20:M20"/>
    <mergeCell ref="L3:L4"/>
    <mergeCell ref="B8:M8"/>
    <mergeCell ref="C3:C4"/>
    <mergeCell ref="F3:F4"/>
    <mergeCell ref="B28:M28"/>
    <mergeCell ref="B30:M30"/>
    <mergeCell ref="C24:C25"/>
    <mergeCell ref="D24:D25"/>
    <mergeCell ref="F24:F25"/>
    <mergeCell ref="G24:G25"/>
    <mergeCell ref="H24:H25"/>
    <mergeCell ref="I24:I25"/>
    <mergeCell ref="B40:M40"/>
    <mergeCell ref="B37:M37"/>
    <mergeCell ref="B35:M35"/>
    <mergeCell ref="B32:M32"/>
    <mergeCell ref="G3:G4"/>
    <mergeCell ref="I3:I4"/>
    <mergeCell ref="J3:J4"/>
    <mergeCell ref="K3:K4"/>
    <mergeCell ref="M3:M4"/>
    <mergeCell ref="J24:J25"/>
    <mergeCell ref="B24:B25"/>
    <mergeCell ref="B26:M26"/>
    <mergeCell ref="K24:K25"/>
    <mergeCell ref="M24:M25"/>
    <mergeCell ref="B14:M14"/>
    <mergeCell ref="B16:M1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9"/>
  <sheetViews>
    <sheetView topLeftCell="A16" zoomScale="80" zoomScaleNormal="80" workbookViewId="0">
      <selection activeCell="J10" sqref="J10"/>
    </sheetView>
  </sheetViews>
  <sheetFormatPr baseColWidth="10" defaultRowHeight="15" x14ac:dyDescent="0.25"/>
  <cols>
    <col min="1" max="1" width="18" customWidth="1"/>
    <col min="2" max="2" width="29.7109375" customWidth="1"/>
    <col min="3" max="3" width="15" customWidth="1"/>
    <col min="4" max="4" width="14.5703125" customWidth="1"/>
    <col min="5" max="5" width="14" customWidth="1"/>
    <col min="6" max="6" width="14.7109375" customWidth="1"/>
    <col min="7" max="8" width="14" customWidth="1"/>
    <col min="9" max="9" width="14.5703125" customWidth="1"/>
    <col min="10" max="10" width="14" customWidth="1"/>
    <col min="11" max="11" width="12.42578125" customWidth="1"/>
    <col min="14" max="14" width="13" style="104" customWidth="1"/>
  </cols>
  <sheetData>
    <row r="1" spans="1:17" ht="21" x14ac:dyDescent="0.35">
      <c r="A1" s="1299" t="s">
        <v>321</v>
      </c>
      <c r="B1" s="1299"/>
      <c r="C1" s="1299"/>
      <c r="D1" s="1299"/>
      <c r="E1" s="1299"/>
      <c r="F1" s="1299"/>
      <c r="G1" s="1299"/>
      <c r="H1" s="1299"/>
      <c r="I1" s="1299"/>
      <c r="J1" s="1299"/>
      <c r="K1" s="1299"/>
      <c r="N1" s="77"/>
    </row>
    <row r="2" spans="1:17" ht="21.75" thickBot="1" x14ac:dyDescent="0.4">
      <c r="A2" s="78"/>
      <c r="B2" s="78"/>
      <c r="C2" s="78"/>
      <c r="D2" s="78"/>
      <c r="E2" s="78"/>
      <c r="F2" s="1305" t="s">
        <v>447</v>
      </c>
      <c r="G2" s="1305"/>
      <c r="H2" s="1305"/>
      <c r="I2" s="1306" t="s">
        <v>446</v>
      </c>
      <c r="J2" s="1306"/>
      <c r="K2" s="1306"/>
      <c r="N2" s="77"/>
    </row>
    <row r="3" spans="1:17" s="28" customFormat="1" x14ac:dyDescent="0.25">
      <c r="A3" s="1300" t="s">
        <v>322</v>
      </c>
      <c r="B3" s="1302" t="s">
        <v>21</v>
      </c>
      <c r="C3" s="1304" t="s">
        <v>323</v>
      </c>
      <c r="D3" s="1304"/>
      <c r="E3" s="1304"/>
      <c r="F3" s="1333" t="s">
        <v>324</v>
      </c>
      <c r="G3" s="1334"/>
      <c r="H3" s="1334"/>
      <c r="I3" s="1334"/>
      <c r="J3" s="1334"/>
      <c r="K3" s="1335"/>
      <c r="N3" s="130"/>
    </row>
    <row r="4" spans="1:17" s="28" customFormat="1" ht="30.75" thickBot="1" x14ac:dyDescent="0.3">
      <c r="A4" s="1301"/>
      <c r="B4" s="1303"/>
      <c r="C4" s="101" t="s">
        <v>325</v>
      </c>
      <c r="D4" s="101" t="s">
        <v>326</v>
      </c>
      <c r="E4" s="101" t="s">
        <v>327</v>
      </c>
      <c r="F4" s="250" t="str">
        <f>I4</f>
        <v xml:space="preserve">META PROGRAMADA </v>
      </c>
      <c r="G4" s="250" t="str">
        <f>J4</f>
        <v>META EJECUTADA</v>
      </c>
      <c r="H4" s="250" t="str">
        <f>K4</f>
        <v>PORCENTAJE EJECUCIÓN</v>
      </c>
      <c r="I4" s="102" t="s">
        <v>325</v>
      </c>
      <c r="J4" s="102" t="s">
        <v>326</v>
      </c>
      <c r="K4" s="103" t="s">
        <v>327</v>
      </c>
      <c r="N4" s="130"/>
    </row>
    <row r="5" spans="1:17" ht="45.75" customHeight="1" x14ac:dyDescent="0.25">
      <c r="A5" s="1320" t="str">
        <f>[1]Hoja1!C4</f>
        <v>1.1: Declaración de Áreas protegidas y zonas de Reserva Natural en la Jurisdicciòn de CORPOCESAR.</v>
      </c>
      <c r="B5" s="82" t="str">
        <f>[1]Hoja1!F4</f>
        <v>1.1.1: Declaración de áreas protegidas Serrania de Perija.</v>
      </c>
      <c r="C5" s="106">
        <f>'ANEXO 1. MATRIZ DE SEGUIMIENTO'!C16</f>
        <v>1</v>
      </c>
      <c r="D5" s="106">
        <f>'ANEXO 1. MATRIZ DE SEGUIMIENTO'!D16</f>
        <v>3</v>
      </c>
      <c r="E5" s="83"/>
      <c r="F5" s="1323">
        <f>'ANEXO 1. MATRIZ DE SEGUIMIENTO'!O16</f>
        <v>400000000</v>
      </c>
      <c r="G5" s="1323">
        <f>'ANEXO 1. MATRIZ DE SEGUIMIENTO'!P16</f>
        <v>212096436</v>
      </c>
      <c r="H5" s="1326">
        <f>G5/F5*100</f>
        <v>53.024108999999996</v>
      </c>
      <c r="I5" s="84"/>
      <c r="J5" s="84"/>
      <c r="K5" s="85">
        <v>0</v>
      </c>
      <c r="P5" s="1309" t="s">
        <v>329</v>
      </c>
      <c r="Q5" s="1309"/>
    </row>
    <row r="6" spans="1:17" ht="45" x14ac:dyDescent="0.25">
      <c r="A6" s="1321"/>
      <c r="B6" s="86" t="str">
        <f>[1]Hoja1!F5</f>
        <v>1.1.2: Ejecuciòn de los Planes de Manejo de las áreas Protegidas de Perijá u otras áreas.</v>
      </c>
      <c r="C6" s="108" t="e">
        <f>'ANEXO 1. MATRIZ DE SEGUIMIENTO'!#REF!</f>
        <v>#REF!</v>
      </c>
      <c r="D6" s="108" t="e">
        <f>'ANEXO 1. MATRIZ DE SEGUIMIENTO'!#REF!</f>
        <v>#REF!</v>
      </c>
      <c r="E6" s="87"/>
      <c r="F6" s="1324"/>
      <c r="G6" s="1324"/>
      <c r="H6" s="1327"/>
      <c r="I6" s="88"/>
      <c r="J6" s="88"/>
      <c r="K6" s="89">
        <v>0</v>
      </c>
    </row>
    <row r="7" spans="1:17" ht="30" x14ac:dyDescent="0.25">
      <c r="A7" s="1321"/>
      <c r="B7" s="86" t="str">
        <f>[1]Hoja1!F6</f>
        <v xml:space="preserve">1.1.3 Ejecuciòn de acciones del PMA </v>
      </c>
      <c r="C7" s="108" t="e">
        <f>'ANEXO 1. MATRIZ DE SEGUIMIENTO'!#REF!</f>
        <v>#REF!</v>
      </c>
      <c r="D7" s="108" t="e">
        <f>'ANEXO 1. MATRIZ DE SEGUIMIENTO'!#REF!</f>
        <v>#REF!</v>
      </c>
      <c r="E7" s="87">
        <v>100</v>
      </c>
      <c r="F7" s="1324"/>
      <c r="G7" s="1324"/>
      <c r="H7" s="1327"/>
      <c r="I7" s="88">
        <f>'ANEXO 1. MATRIZ DE SEGUIMIENTO'!O16</f>
        <v>400000000</v>
      </c>
      <c r="J7" s="88">
        <f>'ANEXO 1. MATRIZ DE SEGUIMIENTO'!P16</f>
        <v>212096436</v>
      </c>
      <c r="K7" s="90">
        <f>J7/I7*100</f>
        <v>53.024108999999996</v>
      </c>
      <c r="N7" s="105">
        <v>1</v>
      </c>
    </row>
    <row r="8" spans="1:17" ht="30" x14ac:dyDescent="0.25">
      <c r="A8" s="1321"/>
      <c r="B8" s="86" t="str">
        <f>[1]Hoja1!F7</f>
        <v>1.1.4 Apoyo profesional y técnico</v>
      </c>
      <c r="C8" s="108" t="e">
        <f>'ANEXO 1. MATRIZ DE SEGUIMIENTO'!#REF!</f>
        <v>#REF!</v>
      </c>
      <c r="D8" s="108" t="e">
        <f>'ANEXO 1. MATRIZ DE SEGUIMIENTO'!#REF!</f>
        <v>#REF!</v>
      </c>
      <c r="E8" s="87" t="e">
        <f>D8/C8*100</f>
        <v>#REF!</v>
      </c>
      <c r="F8" s="1324"/>
      <c r="G8" s="1324"/>
      <c r="H8" s="1327"/>
      <c r="I8" s="88" t="e">
        <f>'ANEXO 1. MATRIZ DE SEGUIMIENTO'!#REF!</f>
        <v>#REF!</v>
      </c>
      <c r="J8" s="88" t="e">
        <f>'ANEXO 1. MATRIZ DE SEGUIMIENTO'!#REF!</f>
        <v>#REF!</v>
      </c>
      <c r="K8" s="90" t="e">
        <f t="shared" ref="K8:K16" si="0">J8/I8*100</f>
        <v>#REF!</v>
      </c>
      <c r="N8" s="105">
        <v>3</v>
      </c>
    </row>
    <row r="9" spans="1:17" ht="15.75" thickBot="1" x14ac:dyDescent="0.3">
      <c r="A9" s="1322"/>
      <c r="B9" s="112" t="str">
        <f>[1]Hoja1!F8</f>
        <v>1.1.5 Contratación</v>
      </c>
      <c r="C9" s="226" t="e">
        <f>'ANEXO 1. MATRIZ DE SEGUIMIENTO'!#REF!</f>
        <v>#REF!</v>
      </c>
      <c r="D9" s="226" t="e">
        <f>'ANEXO 1. MATRIZ DE SEGUIMIENTO'!#REF!</f>
        <v>#REF!</v>
      </c>
      <c r="E9" s="113">
        <v>100</v>
      </c>
      <c r="F9" s="1325"/>
      <c r="G9" s="1325"/>
      <c r="H9" s="1328"/>
      <c r="I9" s="88" t="e">
        <f>'ANEXO 1. MATRIZ DE SEGUIMIENTO'!#REF!</f>
        <v>#REF!</v>
      </c>
      <c r="J9" s="88" t="e">
        <f>'ANEXO 1. MATRIZ DE SEGUIMIENTO'!#REF!</f>
        <v>#REF!</v>
      </c>
      <c r="K9" s="115" t="e">
        <f t="shared" si="0"/>
        <v>#REF!</v>
      </c>
      <c r="N9" s="105">
        <v>3</v>
      </c>
    </row>
    <row r="10" spans="1:17" ht="135.75" thickBot="1" x14ac:dyDescent="0.3">
      <c r="A10" s="116" t="str">
        <f>[1]Hoja1!C10</f>
        <v>1.2: Implementación del Plan de Ordenación Forestal del Departamento del Cesar.</v>
      </c>
      <c r="B10" s="117" t="str">
        <f>[1]Hoja1!F10</f>
        <v>1.2.1 Implementación del  plan de ordenación forestal en el Departamento del Cesar. (caracterización de ambientes terrestres: bosques secos, bosques semihúmedos, enclaves xerofíticos y urbanos), y otras acciones dentro del marco del Plan</v>
      </c>
      <c r="C10" s="229" t="e">
        <f>'ANEXO 1. MATRIZ DE SEGUIMIENTO'!#REF!</f>
        <v>#REF!</v>
      </c>
      <c r="D10" s="229" t="e">
        <f>'ANEXO 1. MATRIZ DE SEGUIMIENTO'!#REF!</f>
        <v>#REF!</v>
      </c>
      <c r="E10" s="118">
        <v>100</v>
      </c>
      <c r="F10" s="261" t="e">
        <f>'ANEXO 1. MATRIZ DE SEGUIMIENTO'!#REF!</f>
        <v>#REF!</v>
      </c>
      <c r="G10" s="261" t="e">
        <f>'ANEXO 1. MATRIZ DE SEGUIMIENTO'!#REF!</f>
        <v>#REF!</v>
      </c>
      <c r="H10" s="118" t="e">
        <f>G10/F10*100</f>
        <v>#REF!</v>
      </c>
      <c r="I10" s="119" t="e">
        <f>'ANEXO 1. MATRIZ DE SEGUIMIENTO'!#REF!</f>
        <v>#REF!</v>
      </c>
      <c r="J10" s="119" t="e">
        <f>'ANEXO 1. MATRIZ DE SEGUIMIENTO'!#REF!</f>
        <v>#REF!</v>
      </c>
      <c r="K10" s="120" t="e">
        <f t="shared" si="0"/>
        <v>#REF!</v>
      </c>
      <c r="N10" s="105">
        <v>0</v>
      </c>
    </row>
    <row r="11" spans="1:17" ht="45" customHeight="1" x14ac:dyDescent="0.25">
      <c r="A11" s="1310" t="str">
        <f>[1]Hoja1!C12</f>
        <v>1.3. Implementación de la Política de Gestión Ambiental Urbana - PGAU- en el área de jurisdicción de Corpocesar</v>
      </c>
      <c r="B11" s="82" t="str">
        <f>[1]Hoja1!F12</f>
        <v>1.3.1 Consolidación de la línea base ambiental urbano- regional</v>
      </c>
      <c r="C11" s="83" t="e">
        <f>'ANEXO 1. MATRIZ DE SEGUIMIENTO'!#REF!</f>
        <v>#REF!</v>
      </c>
      <c r="D11" s="106" t="e">
        <f>'ANEXO 1. MATRIZ DE SEGUIMIENTO'!#REF!</f>
        <v>#REF!</v>
      </c>
      <c r="E11" s="83">
        <v>100</v>
      </c>
      <c r="F11" s="1329" t="e">
        <f>'ANEXO 1. MATRIZ DE SEGUIMIENTO'!#REF!</f>
        <v>#REF!</v>
      </c>
      <c r="G11" s="1332" t="e">
        <f>'ANEXO 1. MATRIZ DE SEGUIMIENTO'!#REF!</f>
        <v>#REF!</v>
      </c>
      <c r="H11" s="1336" t="e">
        <f>G11/F11*100</f>
        <v>#REF!</v>
      </c>
      <c r="I11" s="84" t="e">
        <f>'ANEXO 1. MATRIZ DE SEGUIMIENTO'!#REF!</f>
        <v>#REF!</v>
      </c>
      <c r="J11" s="84" t="e">
        <f>'ANEXO 1. MATRIZ DE SEGUIMIENTO'!#REF!</f>
        <v>#REF!</v>
      </c>
      <c r="K11" s="99" t="e">
        <f t="shared" si="0"/>
        <v>#REF!</v>
      </c>
      <c r="N11" s="105">
        <v>0</v>
      </c>
    </row>
    <row r="12" spans="1:17" x14ac:dyDescent="0.25">
      <c r="A12" s="1311"/>
      <c r="B12" s="1313" t="str">
        <f>[1]Hoja1!F13</f>
        <v>1.3.2 Formulación, adopción e implementación de un plan de monitoreo y seguimiento del estado de los recursos naturales renovables urbano-regionales</v>
      </c>
      <c r="C12" s="87" t="e">
        <f>'ANEXO 1. MATRIZ DE SEGUIMIENTO'!#REF!</f>
        <v>#REF!</v>
      </c>
      <c r="D12" s="87" t="e">
        <f>'ANEXO 1. MATRIZ DE SEGUIMIENTO'!#REF!</f>
        <v>#REF!</v>
      </c>
      <c r="E12" s="1314">
        <v>100</v>
      </c>
      <c r="F12" s="1330"/>
      <c r="G12" s="1324"/>
      <c r="H12" s="1324"/>
      <c r="I12" s="1315" t="e">
        <f>'ANEXO 1. MATRIZ DE SEGUIMIENTO'!#REF!</f>
        <v>#REF!</v>
      </c>
      <c r="J12" s="1315" t="e">
        <f>'ANEXO 1. MATRIZ DE SEGUIMIENTO'!#REF!</f>
        <v>#REF!</v>
      </c>
      <c r="K12" s="1316" t="e">
        <f>J12/I12*100</f>
        <v>#REF!</v>
      </c>
      <c r="N12" s="105">
        <v>0</v>
      </c>
    </row>
    <row r="13" spans="1:17" x14ac:dyDescent="0.25">
      <c r="A13" s="1311"/>
      <c r="B13" s="1313"/>
      <c r="C13" s="87" t="e">
        <f>'ANEXO 1. MATRIZ DE SEGUIMIENTO'!#REF!</f>
        <v>#REF!</v>
      </c>
      <c r="D13" s="87" t="e">
        <f>'ANEXO 1. MATRIZ DE SEGUIMIENTO'!#REF!</f>
        <v>#REF!</v>
      </c>
      <c r="E13" s="1314"/>
      <c r="F13" s="1330"/>
      <c r="G13" s="1324"/>
      <c r="H13" s="1324"/>
      <c r="I13" s="1315"/>
      <c r="J13" s="1315"/>
      <c r="K13" s="1316"/>
      <c r="N13" s="105"/>
    </row>
    <row r="14" spans="1:17" ht="75" x14ac:dyDescent="0.25">
      <c r="A14" s="1311"/>
      <c r="B14" s="86" t="str">
        <f>[1]Hoja1!F15</f>
        <v>1.3.3 Promoción y apoyo a proyecto  municipales dirigidos a disminuir la generación de residuos de alto impacto en las áreas urbanas</v>
      </c>
      <c r="C14" s="87" t="e">
        <f>'ANEXO 1. MATRIZ DE SEGUIMIENTO'!#REF!</f>
        <v>#REF!</v>
      </c>
      <c r="D14" s="244" t="e">
        <f>'ANEXO 1. MATRIZ DE SEGUIMIENTO'!#REF!</f>
        <v>#REF!</v>
      </c>
      <c r="E14" s="87">
        <v>100</v>
      </c>
      <c r="F14" s="1330"/>
      <c r="G14" s="1324"/>
      <c r="H14" s="1324"/>
      <c r="I14" s="88" t="e">
        <f>'ANEXO 1. MATRIZ DE SEGUIMIENTO'!#REF!</f>
        <v>#REF!</v>
      </c>
      <c r="J14" s="88" t="e">
        <f>'ANEXO 1. MATRIZ DE SEGUIMIENTO'!#REF!</f>
        <v>#REF!</v>
      </c>
      <c r="K14" s="100" t="e">
        <f t="shared" si="0"/>
        <v>#REF!</v>
      </c>
      <c r="N14" s="105">
        <v>0</v>
      </c>
    </row>
    <row r="15" spans="1:17" ht="75" x14ac:dyDescent="0.25">
      <c r="A15" s="1311"/>
      <c r="B15" s="86" t="str">
        <f>[1]Hoja1!F16</f>
        <v xml:space="preserve">1.3.4 Promoción y apoyo técnico a los municipios para la implementación de proyectos pilotos de PML en sectores productivos de áreas urbanas.     </v>
      </c>
      <c r="C15" s="87" t="e">
        <f>'ANEXO 1. MATRIZ DE SEGUIMIENTO'!#REF!</f>
        <v>#REF!</v>
      </c>
      <c r="D15" s="87" t="e">
        <f>'ANEXO 1. MATRIZ DE SEGUIMIENTO'!#REF!</f>
        <v>#REF!</v>
      </c>
      <c r="E15" s="87" t="e">
        <f>D15/C15*100</f>
        <v>#REF!</v>
      </c>
      <c r="F15" s="1330"/>
      <c r="G15" s="1324"/>
      <c r="H15" s="1324"/>
      <c r="I15" s="88" t="e">
        <f>'ANEXO 1. MATRIZ DE SEGUIMIENTO'!#REF!</f>
        <v>#REF!</v>
      </c>
      <c r="J15" s="88" t="e">
        <f>'ANEXO 1. MATRIZ DE SEGUIMIENTO'!#REF!</f>
        <v>#REF!</v>
      </c>
      <c r="K15" s="100" t="e">
        <f t="shared" si="0"/>
        <v>#REF!</v>
      </c>
      <c r="N15" s="105">
        <v>0</v>
      </c>
    </row>
    <row r="16" spans="1:17" ht="105" x14ac:dyDescent="0.25">
      <c r="A16" s="1311"/>
      <c r="B16" s="86" t="str">
        <f>[1]Hoja1!F17</f>
        <v>1.3.5 Promoción de la conservación, preservación y recuperación de los elementos naturales del espacio público a través de la definición de directrices ambientales para el manejo del espacio público.</v>
      </c>
      <c r="C16" s="87" t="e">
        <f>'ANEXO 1. MATRIZ DE SEGUIMIENTO'!#REF!</f>
        <v>#REF!</v>
      </c>
      <c r="D16" s="87" t="e">
        <f>'ANEXO 1. MATRIZ DE SEGUIMIENTO'!#REF!</f>
        <v>#REF!</v>
      </c>
      <c r="E16" s="76" t="e">
        <f>D16/C16*100</f>
        <v>#REF!</v>
      </c>
      <c r="F16" s="1330"/>
      <c r="G16" s="1324"/>
      <c r="H16" s="1324"/>
      <c r="I16" s="88" t="e">
        <f>'ANEXO 1. MATRIZ DE SEGUIMIENTO'!#REF!</f>
        <v>#REF!</v>
      </c>
      <c r="J16" s="88" t="e">
        <f>'ANEXO 1. MATRIZ DE SEGUIMIENTO'!#REF!</f>
        <v>#REF!</v>
      </c>
      <c r="K16" s="100" t="e">
        <f t="shared" si="0"/>
        <v>#REF!</v>
      </c>
      <c r="N16" s="105">
        <v>0</v>
      </c>
    </row>
    <row r="17" spans="1:14" x14ac:dyDescent="0.25">
      <c r="A17" s="1311"/>
      <c r="B17" s="1313" t="str">
        <f>[1]Hoja1!F18</f>
        <v xml:space="preserve">1.3.6 Investigación y estudios sobre dinámicas urbanas regionales para la concertación de estrategias con los E.T </v>
      </c>
      <c r="C17" s="87" t="e">
        <f>'ANEXO 1. MATRIZ DE SEGUIMIENTO'!#REF!</f>
        <v>#REF!</v>
      </c>
      <c r="D17" s="87" t="e">
        <f>'ANEXO 1. MATRIZ DE SEGUIMIENTO'!#REF!</f>
        <v>#REF!</v>
      </c>
      <c r="E17" s="1314">
        <v>100</v>
      </c>
      <c r="F17" s="1330"/>
      <c r="G17" s="1324"/>
      <c r="H17" s="1324"/>
      <c r="I17" s="1315" t="e">
        <f>'ANEXO 1. MATRIZ DE SEGUIMIENTO'!#REF!</f>
        <v>#REF!</v>
      </c>
      <c r="J17" s="1315" t="e">
        <f>'ANEXO 1. MATRIZ DE SEGUIMIENTO'!#REF!</f>
        <v>#REF!</v>
      </c>
      <c r="K17" s="1316" t="e">
        <f>J17/I17*100</f>
        <v>#REF!</v>
      </c>
      <c r="N17" s="105">
        <v>0</v>
      </c>
    </row>
    <row r="18" spans="1:14" ht="60" customHeight="1" thickBot="1" x14ac:dyDescent="0.3">
      <c r="A18" s="1312"/>
      <c r="B18" s="1317"/>
      <c r="C18" s="113" t="e">
        <f>'ANEXO 1. MATRIZ DE SEGUIMIENTO'!#REF!</f>
        <v>#REF!</v>
      </c>
      <c r="D18" s="113" t="e">
        <f>'ANEXO 1. MATRIZ DE SEGUIMIENTO'!#REF!</f>
        <v>#REF!</v>
      </c>
      <c r="E18" s="1318"/>
      <c r="F18" s="1331"/>
      <c r="G18" s="1325"/>
      <c r="H18" s="1325"/>
      <c r="I18" s="1319"/>
      <c r="J18" s="1319"/>
      <c r="K18" s="1337"/>
      <c r="N18" s="105"/>
    </row>
    <row r="19" spans="1:14" ht="15.75" thickBot="1" x14ac:dyDescent="0.3">
      <c r="A19" s="1307" t="s">
        <v>328</v>
      </c>
      <c r="B19" s="1308"/>
      <c r="C19" s="182" t="e">
        <f>SUM(C7:C18)</f>
        <v>#REF!</v>
      </c>
      <c r="D19" s="183" t="e">
        <f>SUM(D5:D18)</f>
        <v>#REF!</v>
      </c>
      <c r="E19" s="184" t="e">
        <f>SUM(D19/C19*100)</f>
        <v>#REF!</v>
      </c>
      <c r="F19" s="184"/>
      <c r="G19" s="184"/>
      <c r="H19" s="184"/>
      <c r="I19" s="185" t="e">
        <f>SUM(I5:I18)</f>
        <v>#REF!</v>
      </c>
      <c r="J19" s="185" t="e">
        <f>SUM(J5:J18)</f>
        <v>#REF!</v>
      </c>
      <c r="K19" s="186" t="e">
        <f>SUM(J19/I19*100)</f>
        <v>#REF!</v>
      </c>
    </row>
  </sheetData>
  <mergeCells count="27">
    <mergeCell ref="F11:F18"/>
    <mergeCell ref="G11:G18"/>
    <mergeCell ref="F3:K3"/>
    <mergeCell ref="H11:H18"/>
    <mergeCell ref="K17:K18"/>
    <mergeCell ref="A19:B19"/>
    <mergeCell ref="P5:Q5"/>
    <mergeCell ref="A11:A18"/>
    <mergeCell ref="B12:B13"/>
    <mergeCell ref="E12:E13"/>
    <mergeCell ref="I12:I13"/>
    <mergeCell ref="J12:J13"/>
    <mergeCell ref="K12:K13"/>
    <mergeCell ref="B17:B18"/>
    <mergeCell ref="E17:E18"/>
    <mergeCell ref="I17:I18"/>
    <mergeCell ref="J17:J18"/>
    <mergeCell ref="A5:A9"/>
    <mergeCell ref="F5:F9"/>
    <mergeCell ref="G5:G9"/>
    <mergeCell ref="H5:H9"/>
    <mergeCell ref="A1:K1"/>
    <mergeCell ref="A3:A4"/>
    <mergeCell ref="B3:B4"/>
    <mergeCell ref="C3:E3"/>
    <mergeCell ref="F2:H2"/>
    <mergeCell ref="I2:K2"/>
  </mergeCells>
  <pageMargins left="0.70866141732283472" right="0.70866141732283472" top="0.74803149606299213" bottom="0.74803149606299213" header="0.31496062992125984" footer="0.31496062992125984"/>
  <pageSetup scale="85" orientation="landscape" verticalDpi="0" r:id="rId1"/>
  <ignoredErrors>
    <ignoredError sqref="E19"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8"/>
  <sheetViews>
    <sheetView topLeftCell="B28" zoomScale="70" zoomScaleNormal="70" workbookViewId="0">
      <selection activeCell="H38" sqref="H38"/>
    </sheetView>
  </sheetViews>
  <sheetFormatPr baseColWidth="10" defaultRowHeight="15" x14ac:dyDescent="0.25"/>
  <cols>
    <col min="1" max="1" width="20.5703125" customWidth="1"/>
    <col min="2" max="2" width="37.7109375" customWidth="1"/>
    <col min="3" max="3" width="14" customWidth="1"/>
    <col min="5" max="8" width="13.42578125" customWidth="1"/>
    <col min="9" max="9" width="16.28515625" bestFit="1" customWidth="1"/>
    <col min="10" max="10" width="17.7109375" customWidth="1"/>
    <col min="11" max="11" width="12.85546875" customWidth="1"/>
    <col min="14" max="14" width="13.42578125" style="104" bestFit="1" customWidth="1"/>
  </cols>
  <sheetData>
    <row r="1" spans="1:17" ht="15.75" x14ac:dyDescent="0.25">
      <c r="A1" s="1338" t="s">
        <v>330</v>
      </c>
      <c r="B1" s="1339"/>
      <c r="C1" s="1339"/>
      <c r="D1" s="1339"/>
      <c r="E1" s="1339"/>
      <c r="F1" s="1339"/>
      <c r="G1" s="1339"/>
      <c r="H1" s="1339"/>
      <c r="I1" s="1339"/>
      <c r="J1" s="1339"/>
      <c r="K1" s="1340"/>
      <c r="N1" s="77"/>
    </row>
    <row r="2" spans="1:17" ht="21.75" thickBot="1" x14ac:dyDescent="0.4">
      <c r="A2" s="165"/>
      <c r="B2" s="166"/>
      <c r="C2" s="166"/>
      <c r="D2" s="166"/>
      <c r="E2" s="166"/>
      <c r="F2" s="1305" t="str">
        <f>'P1'!F2:H2</f>
        <v>POR PROYECTO</v>
      </c>
      <c r="G2" s="1305"/>
      <c r="H2" s="1305"/>
      <c r="I2" s="1346" t="str">
        <f>'P1'!I2:K2</f>
        <v>POR ACTIVIDAD</v>
      </c>
      <c r="J2" s="1346"/>
      <c r="K2" s="1346"/>
      <c r="N2" s="77"/>
    </row>
    <row r="3" spans="1:17" x14ac:dyDescent="0.25">
      <c r="A3" s="1300" t="s">
        <v>322</v>
      </c>
      <c r="B3" s="1342" t="s">
        <v>21</v>
      </c>
      <c r="C3" s="1344" t="s">
        <v>323</v>
      </c>
      <c r="D3" s="1344"/>
      <c r="E3" s="1344"/>
      <c r="F3" s="249"/>
      <c r="G3" s="249"/>
      <c r="H3" s="249"/>
      <c r="I3" s="1344" t="s">
        <v>324</v>
      </c>
      <c r="J3" s="1344"/>
      <c r="K3" s="1345"/>
      <c r="N3" s="77"/>
    </row>
    <row r="4" spans="1:17" ht="45.75" thickBot="1" x14ac:dyDescent="0.3">
      <c r="A4" s="1341"/>
      <c r="B4" s="1343"/>
      <c r="C4" s="131" t="s">
        <v>325</v>
      </c>
      <c r="D4" s="131" t="s">
        <v>326</v>
      </c>
      <c r="E4" s="131" t="s">
        <v>327</v>
      </c>
      <c r="F4" s="251" t="str">
        <f>I4</f>
        <v xml:space="preserve">META PROGRAMADA </v>
      </c>
      <c r="G4" s="251" t="str">
        <f>J4</f>
        <v>META EJECUTADA</v>
      </c>
      <c r="H4" s="251" t="str">
        <f>K4</f>
        <v>PORCENTAJE EJECUCIÓN</v>
      </c>
      <c r="I4" s="133" t="s">
        <v>325</v>
      </c>
      <c r="J4" s="133" t="s">
        <v>326</v>
      </c>
      <c r="K4" s="134" t="s">
        <v>327</v>
      </c>
      <c r="N4" s="77"/>
    </row>
    <row r="5" spans="1:17" ht="75" x14ac:dyDescent="0.25">
      <c r="A5" s="1360" t="str">
        <f>[1]Hoja1!C21</f>
        <v>2. 1. Fortalecimiento del conocimiento científico ambiental con visión ancestral indígena y ejecución de acciones prioritarias de mitigación y mejoramiento ambiental en la ecorregión estratégica Sierra Nevada de Santa Marta.</v>
      </c>
      <c r="B5" s="126" t="str">
        <f>[1]Hoja1!F22</f>
        <v>2.1.1.1 Apoyo a la consolidación del Cordón Ambiental y Saneamiento de resguardos en la SNSM, mediante acciones debidamente concertadas con los indígenas.</v>
      </c>
      <c r="C5" s="126" t="e">
        <f>'ANEXO 1. MATRIZ DE SEGUIMIENTO'!#REF!</f>
        <v>#REF!</v>
      </c>
      <c r="D5" s="230" t="e">
        <f>'ANEXO 1. MATRIZ DE SEGUIMIENTO'!#REF!</f>
        <v>#REF!</v>
      </c>
      <c r="E5" s="127">
        <v>100</v>
      </c>
      <c r="F5" s="1323">
        <f>'ANEXO 1. MATRIZ DE SEGUIMIENTO'!O29</f>
        <v>200000000</v>
      </c>
      <c r="G5" s="1323">
        <f>'ANEXO 1. MATRIZ DE SEGUIMIENTO'!P29</f>
        <v>25347900</v>
      </c>
      <c r="H5" s="1326">
        <f>G5/F5*100</f>
        <v>12.673950000000001</v>
      </c>
      <c r="I5" s="140" t="e">
        <f>'ANEXO 1. MATRIZ DE SEGUIMIENTO'!#REF!</f>
        <v>#REF!</v>
      </c>
      <c r="J5" s="140" t="e">
        <f>'ANEXO 1. MATRIZ DE SEGUIMIENTO'!#REF!</f>
        <v>#REF!</v>
      </c>
      <c r="K5" s="141" t="e">
        <f>J5/I5*100</f>
        <v>#REF!</v>
      </c>
      <c r="N5" s="151">
        <v>0</v>
      </c>
      <c r="P5" s="1357" t="str">
        <f>'P1'!P5</f>
        <v>VALOR REGISTRADO A 30/06/2010</v>
      </c>
      <c r="Q5" s="1357"/>
    </row>
    <row r="6" spans="1:17" ht="45" x14ac:dyDescent="0.25">
      <c r="A6" s="1321"/>
      <c r="B6" s="86" t="str">
        <f>[1]Hoja1!F23</f>
        <v>2.1.1.2 Apoyo a proyectos productivos sostenibles - agroforestales, agrícolas y/o pecuarios.</v>
      </c>
      <c r="C6" s="126" t="e">
        <f>'ANEXO 1. MATRIZ DE SEGUIMIENTO'!#REF!</f>
        <v>#REF!</v>
      </c>
      <c r="D6" s="231" t="e">
        <f>'ANEXO 1. MATRIZ DE SEGUIMIENTO'!#REF!</f>
        <v>#REF!</v>
      </c>
      <c r="E6" s="87" t="e">
        <f t="shared" ref="E6:E14" si="0">D6/C6*100</f>
        <v>#REF!</v>
      </c>
      <c r="F6" s="1324"/>
      <c r="G6" s="1324"/>
      <c r="H6" s="1327"/>
      <c r="I6" s="88" t="e">
        <f>'ANEXO 1. MATRIZ DE SEGUIMIENTO'!#REF!</f>
        <v>#REF!</v>
      </c>
      <c r="J6" s="140" t="e">
        <f>'ANEXO 1. MATRIZ DE SEGUIMIENTO'!#REF!</f>
        <v>#REF!</v>
      </c>
      <c r="K6" s="124">
        <v>0</v>
      </c>
      <c r="N6" s="151">
        <v>0</v>
      </c>
    </row>
    <row r="7" spans="1:17" ht="30" x14ac:dyDescent="0.25">
      <c r="A7" s="1321"/>
      <c r="B7" s="86" t="str">
        <f>[1]Hoja1!F24</f>
        <v>2.1.1.3 Apoyo a proyectos de producción limpia.</v>
      </c>
      <c r="C7" s="126" t="e">
        <f>'ANEXO 1. MATRIZ DE SEGUIMIENTO'!#REF!</f>
        <v>#REF!</v>
      </c>
      <c r="D7" s="231" t="e">
        <f>'ANEXO 1. MATRIZ DE SEGUIMIENTO'!#REF!</f>
        <v>#REF!</v>
      </c>
      <c r="E7" s="87" t="e">
        <f t="shared" si="0"/>
        <v>#REF!</v>
      </c>
      <c r="F7" s="1324"/>
      <c r="G7" s="1324"/>
      <c r="H7" s="1327"/>
      <c r="I7" s="88" t="e">
        <f>'ANEXO 1. MATRIZ DE SEGUIMIENTO'!#REF!</f>
        <v>#REF!</v>
      </c>
      <c r="J7" s="140" t="e">
        <f>'ANEXO 1. MATRIZ DE SEGUIMIENTO'!#REF!</f>
        <v>#REF!</v>
      </c>
      <c r="K7" s="124" t="e">
        <f t="shared" ref="K7:K14" si="1">J7/I7*100</f>
        <v>#REF!</v>
      </c>
      <c r="N7" s="151">
        <v>0</v>
      </c>
    </row>
    <row r="8" spans="1:17" ht="30" x14ac:dyDescent="0.25">
      <c r="A8" s="1321"/>
      <c r="B8" s="86" t="str">
        <f>[1]Hoja1!F25</f>
        <v>2.1.1.4 Conocimiento y conservación de sitios sagrados - Educación ambiental .</v>
      </c>
      <c r="C8" s="126" t="e">
        <f>'ANEXO 1. MATRIZ DE SEGUIMIENTO'!#REF!</f>
        <v>#REF!</v>
      </c>
      <c r="D8" s="231" t="e">
        <f>'ANEXO 1. MATRIZ DE SEGUIMIENTO'!#REF!</f>
        <v>#REF!</v>
      </c>
      <c r="E8" s="87" t="e">
        <f t="shared" si="0"/>
        <v>#REF!</v>
      </c>
      <c r="F8" s="1324"/>
      <c r="G8" s="1324"/>
      <c r="H8" s="1327"/>
      <c r="I8" s="88" t="e">
        <f>'ANEXO 1. MATRIZ DE SEGUIMIENTO'!#REF!</f>
        <v>#REF!</v>
      </c>
      <c r="J8" s="140" t="e">
        <f>'ANEXO 1. MATRIZ DE SEGUIMIENTO'!#REF!</f>
        <v>#REF!</v>
      </c>
      <c r="K8" s="124" t="e">
        <f t="shared" si="1"/>
        <v>#REF!</v>
      </c>
      <c r="N8" s="151">
        <v>0</v>
      </c>
    </row>
    <row r="9" spans="1:17" ht="60" x14ac:dyDescent="0.25">
      <c r="A9" s="1321"/>
      <c r="B9" s="86" t="str">
        <f>[1]Hoja1!F26</f>
        <v>2.1.2 Ejecución de acciones prioritarias de mitigación y mejoramiento ambiental en la ecorregión Sierra Nevada de Santa Marta.</v>
      </c>
      <c r="C9" s="126" t="e">
        <f>'ANEXO 1. MATRIZ DE SEGUIMIENTO'!#REF!</f>
        <v>#REF!</v>
      </c>
      <c r="D9" s="224"/>
      <c r="E9" s="87">
        <v>0</v>
      </c>
      <c r="F9" s="1324"/>
      <c r="G9" s="1324"/>
      <c r="H9" s="1327"/>
      <c r="I9" s="88"/>
      <c r="J9" s="140" t="e">
        <f>'ANEXO 1. MATRIZ DE SEGUIMIENTO'!#REF!</f>
        <v>#REF!</v>
      </c>
      <c r="K9" s="124">
        <v>0</v>
      </c>
      <c r="N9" s="105"/>
    </row>
    <row r="10" spans="1:17" ht="45" x14ac:dyDescent="0.25">
      <c r="A10" s="1321"/>
      <c r="B10" s="86" t="str">
        <f>[1]Hoja1!F27</f>
        <v>2.1.2.1 Establecimiento del programa de manejo de residuos solidos en zona indigena.</v>
      </c>
      <c r="C10" s="126" t="e">
        <f>'ANEXO 1. MATRIZ DE SEGUIMIENTO'!#REF!</f>
        <v>#REF!</v>
      </c>
      <c r="D10" s="224" t="e">
        <f>'ANEXO 1. MATRIZ DE SEGUIMIENTO'!#REF!</f>
        <v>#REF!</v>
      </c>
      <c r="E10" s="87" t="e">
        <f t="shared" si="0"/>
        <v>#REF!</v>
      </c>
      <c r="F10" s="1324"/>
      <c r="G10" s="1324"/>
      <c r="H10" s="1327"/>
      <c r="I10" s="88" t="e">
        <f>'ANEXO 1. MATRIZ DE SEGUIMIENTO'!#REF!</f>
        <v>#REF!</v>
      </c>
      <c r="J10" s="140" t="e">
        <f>'ANEXO 1. MATRIZ DE SEGUIMIENTO'!#REF!</f>
        <v>#REF!</v>
      </c>
      <c r="K10" s="124" t="e">
        <f t="shared" si="1"/>
        <v>#REF!</v>
      </c>
      <c r="N10" s="150">
        <v>0</v>
      </c>
    </row>
    <row r="11" spans="1:17" ht="45" x14ac:dyDescent="0.25">
      <c r="A11" s="1321"/>
      <c r="B11" s="86" t="str">
        <f>[1]Hoja1!F28</f>
        <v>2.1.2.2 Establecimiento del programa de abastecimiento de agua para zona indigena</v>
      </c>
      <c r="C11" s="126" t="e">
        <f>'ANEXO 1. MATRIZ DE SEGUIMIENTO'!#REF!</f>
        <v>#REF!</v>
      </c>
      <c r="D11" s="224" t="e">
        <f>'ANEXO 1. MATRIZ DE SEGUIMIENTO'!#REF!</f>
        <v>#REF!</v>
      </c>
      <c r="E11" s="87" t="e">
        <f t="shared" si="0"/>
        <v>#REF!</v>
      </c>
      <c r="F11" s="1324"/>
      <c r="G11" s="1324"/>
      <c r="H11" s="1327"/>
      <c r="I11" s="88" t="e">
        <f>'ANEXO 1. MATRIZ DE SEGUIMIENTO'!#REF!</f>
        <v>#REF!</v>
      </c>
      <c r="J11" s="140" t="e">
        <f>'ANEXO 1. MATRIZ DE SEGUIMIENTO'!#REF!</f>
        <v>#REF!</v>
      </c>
      <c r="K11" s="124" t="e">
        <f t="shared" si="1"/>
        <v>#REF!</v>
      </c>
      <c r="N11" s="150">
        <v>0</v>
      </c>
    </row>
    <row r="12" spans="1:17" ht="45" x14ac:dyDescent="0.25">
      <c r="A12" s="1321"/>
      <c r="B12" s="86" t="str">
        <f>[1]Hoja1!F29</f>
        <v>2.1.2.3 Construcción de Sistemas de Tratamiento de Aguas Residuales en zona indígena.</v>
      </c>
      <c r="C12" s="126" t="e">
        <f>'ANEXO 1. MATRIZ DE SEGUIMIENTO'!#REF!</f>
        <v>#REF!</v>
      </c>
      <c r="D12" s="224" t="e">
        <f>'ANEXO 1. MATRIZ DE SEGUIMIENTO'!#REF!</f>
        <v>#REF!</v>
      </c>
      <c r="E12" s="87" t="e">
        <f t="shared" si="0"/>
        <v>#REF!</v>
      </c>
      <c r="F12" s="1324"/>
      <c r="G12" s="1324"/>
      <c r="H12" s="1327"/>
      <c r="I12" s="88" t="e">
        <f>'ANEXO 1. MATRIZ DE SEGUIMIENTO'!#REF!</f>
        <v>#REF!</v>
      </c>
      <c r="J12" s="140" t="e">
        <f>'ANEXO 1. MATRIZ DE SEGUIMIENTO'!#REF!</f>
        <v>#REF!</v>
      </c>
      <c r="K12" s="124" t="e">
        <f t="shared" si="1"/>
        <v>#REF!</v>
      </c>
      <c r="N12" s="150">
        <v>0</v>
      </c>
    </row>
    <row r="13" spans="1:17" ht="60" x14ac:dyDescent="0.25">
      <c r="A13" s="1321"/>
      <c r="B13" s="86" t="str">
        <f>[1]Hoja1!F31</f>
        <v xml:space="preserve">2.1.2.5 Programa de Acciones para la mitigación de impactos ambientales en la Cuenca Hidrográfica del río Guatapurí, municipio de Valledupar. </v>
      </c>
      <c r="C13" s="126" t="e">
        <f>'ANEXO 1. MATRIZ DE SEGUIMIENTO'!#REF!</f>
        <v>#REF!</v>
      </c>
      <c r="D13" s="224" t="e">
        <f>'ANEXO 1. MATRIZ DE SEGUIMIENTO'!#REF!</f>
        <v>#REF!</v>
      </c>
      <c r="E13" s="87" t="e">
        <f t="shared" si="0"/>
        <v>#REF!</v>
      </c>
      <c r="F13" s="1324"/>
      <c r="G13" s="1324"/>
      <c r="H13" s="1327"/>
      <c r="I13" s="88" t="e">
        <f>'ANEXO 1. MATRIZ DE SEGUIMIENTO'!#REF!</f>
        <v>#REF!</v>
      </c>
      <c r="J13" s="140" t="e">
        <f>'ANEXO 1. MATRIZ DE SEGUIMIENTO'!#REF!</f>
        <v>#REF!</v>
      </c>
      <c r="K13" s="124" t="e">
        <f t="shared" si="1"/>
        <v>#REF!</v>
      </c>
      <c r="N13" s="150">
        <v>0</v>
      </c>
    </row>
    <row r="14" spans="1:17" ht="60" x14ac:dyDescent="0.25">
      <c r="A14" s="1321"/>
      <c r="B14" s="86" t="str">
        <f>[1]Hoja1!F32</f>
        <v>2.1.3 Apoyo al trabajo conjunto de la formulación del plan de desarrollo sostenible de la Sierra Nevada de Santa Marta,</v>
      </c>
      <c r="C14" s="126" t="e">
        <f>'ANEXO 1. MATRIZ DE SEGUIMIENTO'!#REF!</f>
        <v>#REF!</v>
      </c>
      <c r="D14" s="224" t="e">
        <f>'ANEXO 1. MATRIZ DE SEGUIMIENTO'!#REF!</f>
        <v>#REF!</v>
      </c>
      <c r="E14" s="87" t="e">
        <f t="shared" si="0"/>
        <v>#REF!</v>
      </c>
      <c r="F14" s="1324"/>
      <c r="G14" s="1324"/>
      <c r="H14" s="1327"/>
      <c r="I14" s="88" t="e">
        <f>'ANEXO 1. MATRIZ DE SEGUIMIENTO'!#REF!</f>
        <v>#REF!</v>
      </c>
      <c r="J14" s="140" t="e">
        <f>'ANEXO 1. MATRIZ DE SEGUIMIENTO'!#REF!</f>
        <v>#REF!</v>
      </c>
      <c r="K14" s="124" t="e">
        <f t="shared" si="1"/>
        <v>#REF!</v>
      </c>
      <c r="N14" s="150">
        <v>0</v>
      </c>
    </row>
    <row r="15" spans="1:17" ht="45.75" thickBot="1" x14ac:dyDescent="0.3">
      <c r="A15" s="1322"/>
      <c r="B15" s="112" t="str">
        <f>[1]Hoja1!F33</f>
        <v>2.1.4 Delimitación de zonas amortiguadoras del parque Sierra Nevada.</v>
      </c>
      <c r="C15" s="112" t="e">
        <f>'ANEXO 1. MATRIZ DE SEGUIMIENTO'!#REF!</f>
        <v>#REF!</v>
      </c>
      <c r="D15" s="226" t="e">
        <f>'ANEXO 1. MATRIZ DE SEGUIMIENTO'!#REF!</f>
        <v>#REF!</v>
      </c>
      <c r="E15" s="113">
        <v>0</v>
      </c>
      <c r="F15" s="1325"/>
      <c r="G15" s="1325"/>
      <c r="H15" s="1328"/>
      <c r="I15" s="114" t="e">
        <f>'ANEXO 1. MATRIZ DE SEGUIMIENTO'!#REF!</f>
        <v>#REF!</v>
      </c>
      <c r="J15" s="114" t="e">
        <f>'ANEXO 1. MATRIZ DE SEGUIMIENTO'!#REF!</f>
        <v>#REF!</v>
      </c>
      <c r="K15" s="125">
        <v>0</v>
      </c>
      <c r="N15" s="150">
        <v>0</v>
      </c>
    </row>
    <row r="16" spans="1:17" ht="30" x14ac:dyDescent="0.25">
      <c r="A16" s="1320" t="str">
        <f>[1]Hoja1!C35</f>
        <v>2.2 Ejecución del plan de manejo ambiental y acciones prioritarias de mitigación y mejoramiento de la ecorregión estratégica Complejo Cenagoso de Zapatosa y humedales menores.</v>
      </c>
      <c r="B16" s="82" t="str">
        <f>[1]Hoja1!F35</f>
        <v>2.2.1 Ejecución de seguimiento, control y vigilancia a través de operativos</v>
      </c>
      <c r="C16" s="232">
        <f>'ANEXO 1. MATRIZ DE SEGUIMIENTO'!C75</f>
        <v>1</v>
      </c>
      <c r="D16" s="232">
        <f>'ANEXO 1. MATRIZ DE SEGUIMIENTO'!D75</f>
        <v>0</v>
      </c>
      <c r="E16" s="83">
        <v>100</v>
      </c>
      <c r="F16" s="1323">
        <f>'ANEXO 1. MATRIZ DE SEGUIMIENTO'!O75</f>
        <v>50000000</v>
      </c>
      <c r="G16" s="1323" t="e">
        <f>'ANEXO 1. MATRIZ DE SEGUIMIENTO'!#REF!</f>
        <v>#REF!</v>
      </c>
      <c r="H16" s="1326" t="e">
        <f>G16/F16*100</f>
        <v>#REF!</v>
      </c>
      <c r="I16" s="84">
        <f>'ANEXO 1. MATRIZ DE SEGUIMIENTO'!O75</f>
        <v>50000000</v>
      </c>
      <c r="J16" s="84" t="e">
        <f>'ANEXO 1. MATRIZ DE SEGUIMIENTO'!#REF!</f>
        <v>#REF!</v>
      </c>
      <c r="K16" s="123" t="e">
        <f>J16/I16*100</f>
        <v>#REF!</v>
      </c>
      <c r="N16" s="150">
        <v>0</v>
      </c>
    </row>
    <row r="17" spans="1:14" ht="45" x14ac:dyDescent="0.25">
      <c r="A17" s="1321"/>
      <c r="B17" s="86" t="str">
        <f>[1]Hoja1!F36</f>
        <v>2.2.2 Educación ambiental para la conservación y restauración de la Ciénaga</v>
      </c>
      <c r="C17" s="224" t="e">
        <f>'ANEXO 1. MATRIZ DE SEGUIMIENTO'!#REF!</f>
        <v>#REF!</v>
      </c>
      <c r="D17" s="224" t="e">
        <f>'ANEXO 1. MATRIZ DE SEGUIMIENTO'!#REF!</f>
        <v>#REF!</v>
      </c>
      <c r="E17" s="87" t="e">
        <f>D17/C17*100</f>
        <v>#REF!</v>
      </c>
      <c r="F17" s="1324"/>
      <c r="G17" s="1324"/>
      <c r="H17" s="1327"/>
      <c r="I17" s="88" t="e">
        <f>'ANEXO 1. MATRIZ DE SEGUIMIENTO'!#REF!</f>
        <v>#REF!</v>
      </c>
      <c r="J17" s="88" t="e">
        <f>'ANEXO 1. MATRIZ DE SEGUIMIENTO'!#REF!</f>
        <v>#REF!</v>
      </c>
      <c r="K17" s="124" t="e">
        <f t="shared" ref="K17:K35" si="2">J17/I17*100</f>
        <v>#REF!</v>
      </c>
      <c r="N17" s="150">
        <v>0</v>
      </c>
    </row>
    <row r="18" spans="1:14" ht="75" x14ac:dyDescent="0.25">
      <c r="A18" s="1321"/>
      <c r="B18" s="86" t="str">
        <f>[1]Hoja1!F37</f>
        <v>2.2.3 Control de la Contaminación en la ciénaga a través de la implementación de estrategias para mitigación y otras estrategias de manejo y mitigación ambiental.</v>
      </c>
      <c r="C18" s="224" t="e">
        <f>'ANEXO 1. MATRIZ DE SEGUIMIENTO'!#REF!</f>
        <v>#REF!</v>
      </c>
      <c r="D18" s="224" t="e">
        <f>'ANEXO 1. MATRIZ DE SEGUIMIENTO'!#REF!</f>
        <v>#REF!</v>
      </c>
      <c r="E18" s="87">
        <v>100</v>
      </c>
      <c r="F18" s="1324"/>
      <c r="G18" s="1324"/>
      <c r="H18" s="1327"/>
      <c r="I18" s="88" t="e">
        <f>'ANEXO 1. MATRIZ DE SEGUIMIENTO'!#REF!</f>
        <v>#REF!</v>
      </c>
      <c r="J18" s="88" t="e">
        <f>'ANEXO 1. MATRIZ DE SEGUIMIENTO'!#REF!</f>
        <v>#REF!</v>
      </c>
      <c r="K18" s="124" t="e">
        <f>J18/I18*100</f>
        <v>#REF!</v>
      </c>
      <c r="N18" s="150">
        <v>0.3</v>
      </c>
    </row>
    <row r="19" spans="1:14" ht="60.75" thickBot="1" x14ac:dyDescent="0.3">
      <c r="A19" s="1353"/>
      <c r="B19" s="91" t="str">
        <f>[1]Hoja1!F39</f>
        <v xml:space="preserve">2.2.5 Caracterización de ciénagas (bioecológica en áreas seleccionadas) y monitoreo y seguimiento al estado de poblaciones y ambientes  cenagosos.  </v>
      </c>
      <c r="C19" s="233" t="e">
        <f>'ANEXO 1. MATRIZ DE SEGUIMIENTO'!#REF!</f>
        <v>#REF!</v>
      </c>
      <c r="D19" s="233" t="e">
        <f>'ANEXO 1. MATRIZ DE SEGUIMIENTO'!#REF!</f>
        <v>#REF!</v>
      </c>
      <c r="E19" s="92" t="e">
        <f t="shared" ref="E19:E28" si="3">D19/C19*100</f>
        <v>#REF!</v>
      </c>
      <c r="F19" s="1325"/>
      <c r="G19" s="1325"/>
      <c r="H19" s="1328"/>
      <c r="I19" s="93" t="e">
        <f>'ANEXO 1. MATRIZ DE SEGUIMIENTO'!#REF!</f>
        <v>#REF!</v>
      </c>
      <c r="J19" s="93" t="e">
        <f>'ANEXO 1. MATRIZ DE SEGUIMIENTO'!#REF!</f>
        <v>#REF!</v>
      </c>
      <c r="K19" s="128" t="e">
        <f t="shared" si="2"/>
        <v>#REF!</v>
      </c>
      <c r="N19" s="150">
        <v>0</v>
      </c>
    </row>
    <row r="20" spans="1:14" ht="45" x14ac:dyDescent="0.25">
      <c r="A20" s="1320" t="str">
        <f>[1]Hoja1!C41</f>
        <v>2.3: Ejecución del plan de manejo ambiental de páramos,  sub-páramo y alta montaña en la Serranía de Perijá.</v>
      </c>
      <c r="B20" s="82" t="str">
        <f>[1]Hoja1!F41</f>
        <v xml:space="preserve">2.3.1. Educación ambiental para la conservación y restauración del ecosistema de paramos. </v>
      </c>
      <c r="C20" s="232" t="e">
        <f>'ANEXO 1. MATRIZ DE SEGUIMIENTO'!#REF!</f>
        <v>#REF!</v>
      </c>
      <c r="D20" s="232" t="e">
        <f>'ANEXO 1. MATRIZ DE SEGUIMIENTO'!#REF!</f>
        <v>#REF!</v>
      </c>
      <c r="E20" s="83" t="e">
        <f t="shared" si="3"/>
        <v>#REF!</v>
      </c>
      <c r="F20" s="1323" t="e">
        <f>'ANEXO 1. MATRIZ DE SEGUIMIENTO'!#REF!</f>
        <v>#REF!</v>
      </c>
      <c r="G20" s="1323" t="e">
        <f>'ANEXO 1. MATRIZ DE SEGUIMIENTO'!#REF!</f>
        <v>#REF!</v>
      </c>
      <c r="H20" s="1326" t="e">
        <f>G20/F20*100</f>
        <v>#REF!</v>
      </c>
      <c r="I20" s="84" t="e">
        <f>'ANEXO 1. MATRIZ DE SEGUIMIENTO'!#REF!</f>
        <v>#REF!</v>
      </c>
      <c r="J20" s="84" t="e">
        <f>'ANEXO 1. MATRIZ DE SEGUIMIENTO'!#REF!</f>
        <v>#REF!</v>
      </c>
      <c r="K20" s="123" t="e">
        <f t="shared" si="2"/>
        <v>#REF!</v>
      </c>
      <c r="N20" s="105">
        <v>0</v>
      </c>
    </row>
    <row r="21" spans="1:14" x14ac:dyDescent="0.25">
      <c r="A21" s="1321"/>
      <c r="B21" s="86" t="str">
        <f>[1]Hoja1!F42</f>
        <v>2.3.2 Aislamiento de áreas.</v>
      </c>
      <c r="C21" s="224" t="e">
        <f>'ANEXO 1. MATRIZ DE SEGUIMIENTO'!#REF!</f>
        <v>#REF!</v>
      </c>
      <c r="D21" s="224" t="e">
        <f>'ANEXO 1. MATRIZ DE SEGUIMIENTO'!#REF!</f>
        <v>#REF!</v>
      </c>
      <c r="E21" s="87" t="e">
        <f t="shared" si="3"/>
        <v>#REF!</v>
      </c>
      <c r="F21" s="1324"/>
      <c r="G21" s="1324"/>
      <c r="H21" s="1327"/>
      <c r="I21" s="88" t="e">
        <f>'ANEXO 1. MATRIZ DE SEGUIMIENTO'!#REF!</f>
        <v>#REF!</v>
      </c>
      <c r="J21" s="88" t="e">
        <f>'ANEXO 1. MATRIZ DE SEGUIMIENTO'!#REF!</f>
        <v>#REF!</v>
      </c>
      <c r="K21" s="124" t="e">
        <f>J21/I21*100</f>
        <v>#REF!</v>
      </c>
      <c r="N21" s="105">
        <v>0</v>
      </c>
    </row>
    <row r="22" spans="1:14" ht="30.75" thickBot="1" x14ac:dyDescent="0.3">
      <c r="A22" s="1322"/>
      <c r="B22" s="112" t="str">
        <f>[1]Hoja1!F43</f>
        <v>2.3.3 Acciones de Manejo y Mitigación Ambiental en zonas de páramos.</v>
      </c>
      <c r="C22" s="226" t="e">
        <f>'ANEXO 1. MATRIZ DE SEGUIMIENTO'!#REF!</f>
        <v>#REF!</v>
      </c>
      <c r="D22" s="226" t="e">
        <f>'ANEXO 1. MATRIZ DE SEGUIMIENTO'!#REF!</f>
        <v>#REF!</v>
      </c>
      <c r="E22" s="113" t="e">
        <f t="shared" si="3"/>
        <v>#REF!</v>
      </c>
      <c r="F22" s="1325"/>
      <c r="G22" s="1325"/>
      <c r="H22" s="1328"/>
      <c r="I22" s="114" t="e">
        <f>'ANEXO 1. MATRIZ DE SEGUIMIENTO'!#REF!</f>
        <v>#REF!</v>
      </c>
      <c r="J22" s="114" t="e">
        <f>'ANEXO 1. MATRIZ DE SEGUIMIENTO'!#REF!</f>
        <v>#REF!</v>
      </c>
      <c r="K22" s="125" t="e">
        <f t="shared" si="2"/>
        <v>#REF!</v>
      </c>
      <c r="N22" s="105">
        <v>0</v>
      </c>
    </row>
    <row r="23" spans="1:14" ht="135.75" thickBot="1" x14ac:dyDescent="0.3">
      <c r="A23" s="168" t="str">
        <f>[1]Hoja1!C45</f>
        <v xml:space="preserve">2.4 Implementación del Plan de Manejo de la Especie Faunística Oso de Anteojos u Oso Andino, en el Departamento del Cesar, en el marco del Programa Nacional de Conservación del Oso Andino. </v>
      </c>
      <c r="B23" s="110" t="str">
        <f>[1]Hoja1!F45</f>
        <v xml:space="preserve">2.4.1 Implementación del Plan de Manejo de la Especie Faunística Oso de Anteojos u Oso Andino, en zonas indígenas de los municipios de Agustín Codazzi, Becerril y La Paz, y en áreas estratégicas del municipio de Manaure, en el Departamento del Cesar, en el marco del Programa Nacional de Conservación del Oso Andino. </v>
      </c>
      <c r="C23" s="234" t="e">
        <f>'ANEXO 1. MATRIZ DE SEGUIMIENTO'!#REF!</f>
        <v>#REF!</v>
      </c>
      <c r="D23" s="234" t="e">
        <f>'ANEXO 1. MATRIZ DE SEGUIMIENTO'!#REF!</f>
        <v>#REF!</v>
      </c>
      <c r="E23" s="107" t="e">
        <f t="shared" si="3"/>
        <v>#REF!</v>
      </c>
      <c r="F23" s="263" t="e">
        <f>'ANEXO 1. MATRIZ DE SEGUIMIENTO'!#REF!</f>
        <v>#REF!</v>
      </c>
      <c r="G23" s="263" t="e">
        <f>'ANEXO 1. MATRIZ DE SEGUIMIENTO'!#REF!</f>
        <v>#REF!</v>
      </c>
      <c r="H23" s="262" t="e">
        <f>G23/F23*100</f>
        <v>#REF!</v>
      </c>
      <c r="I23" s="111" t="e">
        <f>'ANEXO 1. MATRIZ DE SEGUIMIENTO'!#REF!</f>
        <v>#REF!</v>
      </c>
      <c r="J23" s="111" t="e">
        <f>'ANEXO 1. MATRIZ DE SEGUIMIENTO'!#REF!</f>
        <v>#REF!</v>
      </c>
      <c r="K23" s="136" t="e">
        <f t="shared" si="2"/>
        <v>#REF!</v>
      </c>
      <c r="N23" s="105">
        <v>0</v>
      </c>
    </row>
    <row r="24" spans="1:14" ht="45" x14ac:dyDescent="0.25">
      <c r="A24" s="1320" t="str">
        <f>[1]Hoja1!C47</f>
        <v>2.5 Ejecución del plan de manejo ambiental Bosque el Aguil en el municipio de Aguachica.</v>
      </c>
      <c r="B24" s="82" t="str">
        <f>[1]Hoja1!F47</f>
        <v xml:space="preserve">2.5.1 Educación ambiental para la conservación y restauración del ecosistema del bosque El Aguil.. </v>
      </c>
      <c r="C24" s="232" t="e">
        <f>'ANEXO 1. MATRIZ DE SEGUIMIENTO'!#REF!</f>
        <v>#REF!</v>
      </c>
      <c r="D24" s="232" t="e">
        <f>'ANEXO 1. MATRIZ DE SEGUIMIENTO'!#REF!</f>
        <v>#REF!</v>
      </c>
      <c r="E24" s="83" t="e">
        <f t="shared" si="3"/>
        <v>#REF!</v>
      </c>
      <c r="F24" s="1323" t="e">
        <f>'ANEXO 1. MATRIZ DE SEGUIMIENTO'!#REF!</f>
        <v>#REF!</v>
      </c>
      <c r="G24" s="1323" t="e">
        <f>'ANEXO 1. MATRIZ DE SEGUIMIENTO'!#REF!</f>
        <v>#REF!</v>
      </c>
      <c r="H24" s="1326" t="e">
        <f>G24/F24*100</f>
        <v>#REF!</v>
      </c>
      <c r="I24" s="84" t="e">
        <f>'ANEXO 1. MATRIZ DE SEGUIMIENTO'!#REF!</f>
        <v>#REF!</v>
      </c>
      <c r="J24" s="84" t="e">
        <f>'ANEXO 1. MATRIZ DE SEGUIMIENTO'!#REF!</f>
        <v>#REF!</v>
      </c>
      <c r="K24" s="123" t="e">
        <f t="shared" si="2"/>
        <v>#REF!</v>
      </c>
      <c r="N24" s="105">
        <v>0</v>
      </c>
    </row>
    <row r="25" spans="1:14" x14ac:dyDescent="0.25">
      <c r="A25" s="1321"/>
      <c r="B25" s="86" t="str">
        <f>[1]Hoja1!F48</f>
        <v>2.5.2 Aislamiento de áreas.</v>
      </c>
      <c r="C25" s="224" t="e">
        <f>'ANEXO 1. MATRIZ DE SEGUIMIENTO'!#REF!</f>
        <v>#REF!</v>
      </c>
      <c r="D25" s="224" t="e">
        <f>'ANEXO 1. MATRIZ DE SEGUIMIENTO'!#REF!</f>
        <v>#REF!</v>
      </c>
      <c r="E25" s="87" t="e">
        <f t="shared" si="3"/>
        <v>#REF!</v>
      </c>
      <c r="F25" s="1324"/>
      <c r="G25" s="1324"/>
      <c r="H25" s="1327"/>
      <c r="I25" s="88" t="e">
        <f>'ANEXO 1. MATRIZ DE SEGUIMIENTO'!#REF!</f>
        <v>#REF!</v>
      </c>
      <c r="J25" s="88" t="e">
        <f>'ANEXO 1. MATRIZ DE SEGUIMIENTO'!#REF!</f>
        <v>#REF!</v>
      </c>
      <c r="K25" s="124" t="e">
        <f t="shared" si="2"/>
        <v>#REF!</v>
      </c>
      <c r="N25" s="105">
        <v>0</v>
      </c>
    </row>
    <row r="26" spans="1:14" ht="60" x14ac:dyDescent="0.25">
      <c r="A26" s="1321"/>
      <c r="B26" s="86" t="str">
        <f>[1]Hoja1!F49</f>
        <v>2.5.3 Implementación de estrategias para el control y mitigación de la contaminación, y otras estrategias de manejo y mitigación ambiental.</v>
      </c>
      <c r="C26" s="224" t="e">
        <f>'ANEXO 1. MATRIZ DE SEGUIMIENTO'!#REF!</f>
        <v>#REF!</v>
      </c>
      <c r="D26" s="224" t="e">
        <f>'ANEXO 1. MATRIZ DE SEGUIMIENTO'!#REF!</f>
        <v>#REF!</v>
      </c>
      <c r="E26" s="87" t="e">
        <f t="shared" si="3"/>
        <v>#REF!</v>
      </c>
      <c r="F26" s="1324"/>
      <c r="G26" s="1324"/>
      <c r="H26" s="1327"/>
      <c r="I26" s="88" t="e">
        <f>'ANEXO 1. MATRIZ DE SEGUIMIENTO'!#REF!</f>
        <v>#REF!</v>
      </c>
      <c r="J26" s="88" t="e">
        <f>'ANEXO 1. MATRIZ DE SEGUIMIENTO'!#REF!</f>
        <v>#REF!</v>
      </c>
      <c r="K26" s="124" t="e">
        <f t="shared" si="2"/>
        <v>#REF!</v>
      </c>
      <c r="N26" s="105">
        <v>0</v>
      </c>
    </row>
    <row r="27" spans="1:14" ht="30.75" thickBot="1" x14ac:dyDescent="0.3">
      <c r="A27" s="1353"/>
      <c r="B27" s="91" t="str">
        <f>[1]Hoja1!F50</f>
        <v>2.5.4 Articulación del PMA a la politica de Gestión Ambiental urbana.</v>
      </c>
      <c r="C27" s="233" t="e">
        <f>'ANEXO 1. MATRIZ DE SEGUIMIENTO'!#REF!</f>
        <v>#REF!</v>
      </c>
      <c r="D27" s="233" t="e">
        <f>'ANEXO 1. MATRIZ DE SEGUIMIENTO'!#REF!</f>
        <v>#REF!</v>
      </c>
      <c r="E27" s="92" t="e">
        <f t="shared" si="3"/>
        <v>#REF!</v>
      </c>
      <c r="F27" s="1325"/>
      <c r="G27" s="1325"/>
      <c r="H27" s="1328"/>
      <c r="I27" s="93" t="e">
        <f>'ANEXO 1. MATRIZ DE SEGUIMIENTO'!#REF!</f>
        <v>#REF!</v>
      </c>
      <c r="J27" s="93" t="e">
        <f>'ANEXO 1. MATRIZ DE SEGUIMIENTO'!#REF!</f>
        <v>#REF!</v>
      </c>
      <c r="K27" s="128" t="e">
        <f t="shared" si="2"/>
        <v>#REF!</v>
      </c>
      <c r="N27" s="105">
        <v>0</v>
      </c>
    </row>
    <row r="28" spans="1:14" ht="120.75" thickBot="1" x14ac:dyDescent="0.3">
      <c r="A28" s="95" t="str">
        <f>[1]Hoja1!C52</f>
        <v>2.6. Promoción y apoyo a la implementación de proyectos productivos sostenibles en los Valles del Río Cesar y Río Magdalena.</v>
      </c>
      <c r="B28" s="96" t="str">
        <f>[1]Hoja1!F52</f>
        <v>2.6.1 Apoyo a proyectos de agroforesteria y/o patios productivos</v>
      </c>
      <c r="C28" s="235" t="e">
        <f>'ANEXO 1. MATRIZ DE SEGUIMIENTO'!#REF!</f>
        <v>#REF!</v>
      </c>
      <c r="D28" s="235" t="e">
        <f>'ANEXO 1. MATRIZ DE SEGUIMIENTO'!#REF!</f>
        <v>#REF!</v>
      </c>
      <c r="E28" s="97" t="e">
        <f t="shared" si="3"/>
        <v>#REF!</v>
      </c>
      <c r="F28" s="264" t="e">
        <f>'ANEXO 1. MATRIZ DE SEGUIMIENTO'!#REF!</f>
        <v>#REF!</v>
      </c>
      <c r="G28" s="264" t="e">
        <f>'ANEXO 1. MATRIZ DE SEGUIMIENTO'!#REF!</f>
        <v>#REF!</v>
      </c>
      <c r="H28" s="173" t="e">
        <f>G28/F28*100</f>
        <v>#REF!</v>
      </c>
      <c r="I28" s="98" t="e">
        <f>'ANEXO 1. MATRIZ DE SEGUIMIENTO'!#REF!</f>
        <v>#REF!</v>
      </c>
      <c r="J28" s="98" t="e">
        <f>'ANEXO 1. MATRIZ DE SEGUIMIENTO'!#REF!</f>
        <v>#REF!</v>
      </c>
      <c r="K28" s="129" t="e">
        <f t="shared" si="2"/>
        <v>#REF!</v>
      </c>
      <c r="N28" s="105">
        <v>0</v>
      </c>
    </row>
    <row r="29" spans="1:14" x14ac:dyDescent="0.25">
      <c r="A29" s="1320" t="str">
        <f>[1]Hoja1!C54</f>
        <v>2.7. Acciones para el uso, manejo y disposición de especimenes de fauna y flora silvestre en el departamento del Cesar</v>
      </c>
      <c r="B29" s="1354" t="str">
        <f>[1]Hoja1!F54</f>
        <v>2.7.1 Control del trafico ilegal de especies</v>
      </c>
      <c r="C29" s="106" t="e">
        <f>'ANEXO 1. MATRIZ DE SEGUIMIENTO'!#REF!</f>
        <v>#REF!</v>
      </c>
      <c r="D29" s="106" t="e">
        <f>'ANEXO 1. MATRIZ DE SEGUIMIENTO'!#REF!</f>
        <v>#REF!</v>
      </c>
      <c r="E29" s="83">
        <v>100</v>
      </c>
      <c r="F29" s="1323" t="e">
        <f>'ANEXO 1. MATRIZ DE SEGUIMIENTO'!#REF!</f>
        <v>#REF!</v>
      </c>
      <c r="G29" s="1323" t="e">
        <f>'ANEXO 1. MATRIZ DE SEGUIMIENTO'!#REF!</f>
        <v>#REF!</v>
      </c>
      <c r="H29" s="1326" t="e">
        <f>G29/F29*100</f>
        <v>#REF!</v>
      </c>
      <c r="I29" s="1349" t="e">
        <f>'ANEXO 1. MATRIZ DE SEGUIMIENTO'!#REF!</f>
        <v>#REF!</v>
      </c>
      <c r="J29" s="1349" t="e">
        <f>'ANEXO 1. MATRIZ DE SEGUIMIENTO'!#REF!</f>
        <v>#REF!</v>
      </c>
      <c r="K29" s="1350" t="e">
        <f>J29/I29*100</f>
        <v>#REF!</v>
      </c>
      <c r="N29" s="105">
        <v>5</v>
      </c>
    </row>
    <row r="30" spans="1:14" x14ac:dyDescent="0.25">
      <c r="A30" s="1321"/>
      <c r="B30" s="1352"/>
      <c r="C30" s="108" t="e">
        <f>'ANEXO 1. MATRIZ DE SEGUIMIENTO'!#REF!</f>
        <v>#REF!</v>
      </c>
      <c r="D30" s="108" t="e">
        <f>'ANEXO 1. MATRIZ DE SEGUIMIENTO'!#REF!</f>
        <v>#REF!</v>
      </c>
      <c r="E30" s="87">
        <v>100</v>
      </c>
      <c r="F30" s="1324"/>
      <c r="G30" s="1324"/>
      <c r="H30" s="1327"/>
      <c r="I30" s="1315"/>
      <c r="J30" s="1315"/>
      <c r="K30" s="1351"/>
      <c r="N30" s="105">
        <v>200</v>
      </c>
    </row>
    <row r="31" spans="1:14" x14ac:dyDescent="0.25">
      <c r="A31" s="1321"/>
      <c r="B31" s="1352" t="str">
        <f>[1]Hoja1!F56</f>
        <v>2.7.2 Construcción y puesta en marcha del Centro de Atención, valoración y rehabilitación de fauna silvestre en el Departamento del Cesar.</v>
      </c>
      <c r="C31" s="237" t="e">
        <f>'ANEXO 1. MATRIZ DE SEGUIMIENTO'!#REF!</f>
        <v>#REF!</v>
      </c>
      <c r="D31" s="237" t="e">
        <f>'ANEXO 1. MATRIZ DE SEGUIMIENTO'!#REF!</f>
        <v>#REF!</v>
      </c>
      <c r="E31" s="87" t="e">
        <f>D31/C31*100</f>
        <v>#REF!</v>
      </c>
      <c r="F31" s="1324"/>
      <c r="G31" s="1324"/>
      <c r="H31" s="1327"/>
      <c r="I31" s="1315" t="e">
        <f>'ANEXO 1. MATRIZ DE SEGUIMIENTO'!#REF!</f>
        <v>#REF!</v>
      </c>
      <c r="J31" s="1315" t="e">
        <f>'ANEXO 1. MATRIZ DE SEGUIMIENTO'!#REF!</f>
        <v>#REF!</v>
      </c>
      <c r="K31" s="1351" t="e">
        <f>J31/I31*100</f>
        <v>#REF!</v>
      </c>
      <c r="N31" s="105">
        <v>0</v>
      </c>
    </row>
    <row r="32" spans="1:14" x14ac:dyDescent="0.25">
      <c r="A32" s="1321"/>
      <c r="B32" s="1352"/>
      <c r="C32" s="237" t="e">
        <f>'ANEXO 1. MATRIZ DE SEGUIMIENTO'!#REF!</f>
        <v>#REF!</v>
      </c>
      <c r="D32" s="237" t="e">
        <f>'ANEXO 1. MATRIZ DE SEGUIMIENTO'!#REF!</f>
        <v>#REF!</v>
      </c>
      <c r="E32" s="87" t="e">
        <f>D32/C32*100</f>
        <v>#REF!</v>
      </c>
      <c r="F32" s="1324"/>
      <c r="G32" s="1324"/>
      <c r="H32" s="1327"/>
      <c r="I32" s="1315"/>
      <c r="J32" s="1315"/>
      <c r="K32" s="1351"/>
      <c r="N32" s="105">
        <v>0</v>
      </c>
    </row>
    <row r="33" spans="1:14" ht="78" customHeight="1" x14ac:dyDescent="0.25">
      <c r="A33" s="1321"/>
      <c r="B33" s="86" t="str">
        <f>[1]Hoja1!F58</f>
        <v>2.7.3 Interventoría para la construcción del Centro de Atención, Valoración y Rehabilitación de Fauna Silvestre en el Departamento del Cesar.</v>
      </c>
      <c r="C33" s="237" t="e">
        <f>'ANEXO 1. MATRIZ DE SEGUIMIENTO'!#REF!</f>
        <v>#REF!</v>
      </c>
      <c r="D33" s="237" t="e">
        <f>'ANEXO 1. MATRIZ DE SEGUIMIENTO'!#REF!</f>
        <v>#REF!</v>
      </c>
      <c r="E33" s="87" t="e">
        <f>D33/C33*100</f>
        <v>#REF!</v>
      </c>
      <c r="F33" s="1324"/>
      <c r="G33" s="1324"/>
      <c r="H33" s="1327"/>
      <c r="I33" s="88" t="e">
        <f>'ANEXO 1. MATRIZ DE SEGUIMIENTO'!#REF!</f>
        <v>#REF!</v>
      </c>
      <c r="J33" s="88" t="e">
        <f>'ANEXO 1. MATRIZ DE SEGUIMIENTO'!#REF!</f>
        <v>#REF!</v>
      </c>
      <c r="K33" s="124" t="e">
        <f>J33/I33*100</f>
        <v>#REF!</v>
      </c>
      <c r="N33" s="105">
        <v>0</v>
      </c>
    </row>
    <row r="34" spans="1:14" ht="105.75" thickBot="1" x14ac:dyDescent="0.3">
      <c r="A34" s="1353"/>
      <c r="B34" s="91" t="str">
        <f>[1]Hoja1!F59</f>
        <v>2.7.4 Formulación e implementación de planes de conservación de especies amenazadas: aves migratorias de la biodiversidad colombiana, cóndor andino, babilla, caimán, mamíferos acuáticos (Manatí y Nutria), icotea,  felinos.</v>
      </c>
      <c r="C34" s="238" t="e">
        <f>'ANEXO 1. MATRIZ DE SEGUIMIENTO'!#REF!</f>
        <v>#REF!</v>
      </c>
      <c r="D34" s="238" t="e">
        <f>'ANEXO 1. MATRIZ DE SEGUIMIENTO'!#REF!</f>
        <v>#REF!</v>
      </c>
      <c r="E34" s="92" t="e">
        <f>D34/C34*100</f>
        <v>#REF!</v>
      </c>
      <c r="F34" s="1325"/>
      <c r="G34" s="1325"/>
      <c r="H34" s="1328"/>
      <c r="I34" s="93" t="e">
        <f>'ANEXO 1. MATRIZ DE SEGUIMIENTO'!#REF!</f>
        <v>#REF!</v>
      </c>
      <c r="J34" s="93" t="e">
        <f>'ANEXO 1. MATRIZ DE SEGUIMIENTO'!#REF!</f>
        <v>#REF!</v>
      </c>
      <c r="K34" s="128" t="e">
        <f>J34/I34*100</f>
        <v>#REF!</v>
      </c>
      <c r="N34" s="105">
        <v>0</v>
      </c>
    </row>
    <row r="35" spans="1:14" ht="90" x14ac:dyDescent="0.25">
      <c r="A35" s="95" t="str">
        <f>[1]Hoja1!C61</f>
        <v>2.8. Establecimiento del plan de manejo sobre áreas en proceso de desertificación y sequia.</v>
      </c>
      <c r="B35" s="96" t="str">
        <f>[1]Hoja1!F61</f>
        <v>2.8.1 Formulación e implementación del plan de acción regional de lucha contra la desertificación y sequía en el departamento del cesar con enfasis en la región del Río Cesar..</v>
      </c>
      <c r="C35" s="235" t="e">
        <f>'ANEXO 1. MATRIZ DE SEGUIMIENTO'!#REF!</f>
        <v>#REF!</v>
      </c>
      <c r="D35" s="235" t="e">
        <f>'ANEXO 1. MATRIZ DE SEGUIMIENTO'!#REF!</f>
        <v>#REF!</v>
      </c>
      <c r="E35" s="97" t="e">
        <f>D35/C35*100</f>
        <v>#REF!</v>
      </c>
      <c r="F35" s="264" t="e">
        <f>'ANEXO 1. MATRIZ DE SEGUIMIENTO'!#REF!</f>
        <v>#REF!</v>
      </c>
      <c r="G35" s="264" t="e">
        <f>'ANEXO 1. MATRIZ DE SEGUIMIENTO'!#REF!</f>
        <v>#REF!</v>
      </c>
      <c r="H35" s="173" t="e">
        <f>G35/F35*100</f>
        <v>#REF!</v>
      </c>
      <c r="I35" s="98" t="e">
        <f>'ANEXO 1. MATRIZ DE SEGUIMIENTO'!#REF!</f>
        <v>#REF!</v>
      </c>
      <c r="J35" s="98" t="e">
        <f>'ANEXO 1. MATRIZ DE SEGUIMIENTO'!#REF!</f>
        <v>#REF!</v>
      </c>
      <c r="K35" s="129" t="e">
        <f t="shared" si="2"/>
        <v>#REF!</v>
      </c>
      <c r="N35" s="105">
        <v>0</v>
      </c>
    </row>
    <row r="36" spans="1:14" x14ac:dyDescent="0.25">
      <c r="A36" s="1321"/>
      <c r="B36" s="1352" t="str">
        <f>[1]Hoja1!F65</f>
        <v xml:space="preserve">2.9.3 Establecimiento de viveros y producción de arboles. </v>
      </c>
      <c r="C36" s="224" t="e">
        <f>'ANEXO 1. MATRIZ DE SEGUIMIENTO'!#REF!</f>
        <v>#REF!</v>
      </c>
      <c r="D36" s="224" t="e">
        <f>'ANEXO 1. MATRIZ DE SEGUIMIENTO'!#REF!</f>
        <v>#REF!</v>
      </c>
      <c r="E36" s="87">
        <v>0</v>
      </c>
      <c r="F36" s="1355" t="e">
        <f>'ANEXO 1. MATRIZ DE SEGUIMIENTO'!#REF!</f>
        <v>#REF!</v>
      </c>
      <c r="G36" s="1355" t="e">
        <f>'ANEXO 1. MATRIZ DE SEGUIMIENTO'!#REF!</f>
        <v>#REF!</v>
      </c>
      <c r="H36" s="1356" t="e">
        <f>G36/F36*100</f>
        <v>#REF!</v>
      </c>
      <c r="I36" s="1315" t="e">
        <f>'ANEXO 1. MATRIZ DE SEGUIMIENTO'!#REF!</f>
        <v>#REF!</v>
      </c>
      <c r="J36" s="1315" t="e">
        <f>'ANEXO 1. MATRIZ DE SEGUIMIENTO'!#REF!</f>
        <v>#REF!</v>
      </c>
      <c r="K36" s="1351" t="e">
        <f>J36/I36*100</f>
        <v>#REF!</v>
      </c>
      <c r="N36" s="105">
        <v>0</v>
      </c>
    </row>
    <row r="37" spans="1:14" ht="15.75" thickBot="1" x14ac:dyDescent="0.3">
      <c r="A37" s="1322"/>
      <c r="B37" s="1358"/>
      <c r="C37" s="226" t="e">
        <f>'ANEXO 1. MATRIZ DE SEGUIMIENTO'!#REF!</f>
        <v>#REF!</v>
      </c>
      <c r="D37" s="226" t="e">
        <f>'ANEXO 1. MATRIZ DE SEGUIMIENTO'!#REF!</f>
        <v>#REF!</v>
      </c>
      <c r="E37" s="113">
        <v>100</v>
      </c>
      <c r="F37" s="1325"/>
      <c r="G37" s="1325"/>
      <c r="H37" s="1328"/>
      <c r="I37" s="1319"/>
      <c r="J37" s="1319"/>
      <c r="K37" s="1359"/>
      <c r="N37" s="105">
        <v>0</v>
      </c>
    </row>
    <row r="38" spans="1:14" ht="15.75" thickBot="1" x14ac:dyDescent="0.3">
      <c r="A38" s="1347" t="s">
        <v>331</v>
      </c>
      <c r="B38" s="1348"/>
      <c r="C38" s="169" t="e">
        <f>SUM(C5:C37)</f>
        <v>#REF!</v>
      </c>
      <c r="D38" s="169" t="e">
        <f>SUM(D5:D37)</f>
        <v>#REF!</v>
      </c>
      <c r="E38" s="170" t="e">
        <f>SUM(D38/C38*100)</f>
        <v>#REF!</v>
      </c>
      <c r="F38" s="170"/>
      <c r="G38" s="170"/>
      <c r="H38" s="170"/>
      <c r="I38" s="171" t="e">
        <f>SUM(I5:I37)</f>
        <v>#REF!</v>
      </c>
      <c r="J38" s="171" t="e">
        <f>SUM(J5:J37)</f>
        <v>#REF!</v>
      </c>
      <c r="K38" s="172" t="e">
        <f>SUM(J38/I38*100)</f>
        <v>#REF!</v>
      </c>
    </row>
  </sheetData>
  <mergeCells count="45">
    <mergeCell ref="F20:F22"/>
    <mergeCell ref="G20:G22"/>
    <mergeCell ref="H20:H22"/>
    <mergeCell ref="F24:F27"/>
    <mergeCell ref="G24:G27"/>
    <mergeCell ref="H24:H27"/>
    <mergeCell ref="P5:Q5"/>
    <mergeCell ref="A36:A37"/>
    <mergeCell ref="B36:B37"/>
    <mergeCell ref="I36:I37"/>
    <mergeCell ref="J36:J37"/>
    <mergeCell ref="K36:K37"/>
    <mergeCell ref="A16:A19"/>
    <mergeCell ref="A20:A22"/>
    <mergeCell ref="A24:A27"/>
    <mergeCell ref="A5:A15"/>
    <mergeCell ref="F5:F15"/>
    <mergeCell ref="G5:G15"/>
    <mergeCell ref="H5:H15"/>
    <mergeCell ref="F16:F19"/>
    <mergeCell ref="G16:G19"/>
    <mergeCell ref="H16:H19"/>
    <mergeCell ref="A38:B38"/>
    <mergeCell ref="J29:J30"/>
    <mergeCell ref="K29:K30"/>
    <mergeCell ref="B31:B32"/>
    <mergeCell ref="I31:I32"/>
    <mergeCell ref="J31:J32"/>
    <mergeCell ref="K31:K32"/>
    <mergeCell ref="A29:A34"/>
    <mergeCell ref="B29:B30"/>
    <mergeCell ref="I29:I30"/>
    <mergeCell ref="F29:F34"/>
    <mergeCell ref="G29:G34"/>
    <mergeCell ref="H29:H34"/>
    <mergeCell ref="F36:F37"/>
    <mergeCell ref="G36:G37"/>
    <mergeCell ref="H36:H37"/>
    <mergeCell ref="A1:K1"/>
    <mergeCell ref="A3:A4"/>
    <mergeCell ref="B3:B4"/>
    <mergeCell ref="C3:E3"/>
    <mergeCell ref="I3:K3"/>
    <mergeCell ref="F2:H2"/>
    <mergeCell ref="I2:K2"/>
  </mergeCells>
  <pageMargins left="0.70866141732283472" right="0.70866141732283472" top="0.74803149606299213" bottom="0.74803149606299213" header="0.31496062992125984" footer="0.31496062992125984"/>
  <pageSetup scale="85" orientation="landscape" verticalDpi="0" r:id="rId1"/>
  <ignoredErrors>
    <ignoredError sqref="E38" formula="1"/>
  </ignoredError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23"/>
  <sheetViews>
    <sheetView zoomScale="70" zoomScaleNormal="70" workbookViewId="0">
      <pane ySplit="1410" topLeftCell="A10" activePane="bottomLeft"/>
      <selection activeCell="F2" sqref="F2:H2"/>
      <selection pane="bottomLeft" activeCell="H17" sqref="H17:H22"/>
    </sheetView>
  </sheetViews>
  <sheetFormatPr baseColWidth="10" defaultRowHeight="15" x14ac:dyDescent="0.25"/>
  <cols>
    <col min="1" max="1" width="19.140625" customWidth="1"/>
    <col min="2" max="2" width="29" customWidth="1"/>
    <col min="3" max="3" width="14.42578125" customWidth="1"/>
    <col min="4" max="4" width="12.140625" customWidth="1"/>
    <col min="5" max="5" width="12.85546875" customWidth="1"/>
    <col min="6" max="7" width="15.7109375" customWidth="1"/>
    <col min="8" max="8" width="12.85546875" customWidth="1"/>
    <col min="9" max="9" width="16.28515625" bestFit="1" customWidth="1"/>
    <col min="10" max="10" width="16.7109375" customWidth="1"/>
    <col min="11" max="11" width="13.5703125" customWidth="1"/>
  </cols>
  <sheetData>
    <row r="1" spans="1:16" ht="21" x14ac:dyDescent="0.35">
      <c r="A1" s="1361" t="s">
        <v>332</v>
      </c>
      <c r="B1" s="1362"/>
      <c r="C1" s="1362"/>
      <c r="D1" s="1362"/>
      <c r="E1" s="1362"/>
      <c r="F1" s="1362"/>
      <c r="G1" s="1362"/>
      <c r="H1" s="1362"/>
      <c r="I1" s="1362"/>
      <c r="J1" s="1362"/>
      <c r="K1" s="1363"/>
    </row>
    <row r="2" spans="1:16" ht="21.75" thickBot="1" x14ac:dyDescent="0.4">
      <c r="A2" s="252"/>
      <c r="B2" s="253"/>
      <c r="C2" s="253"/>
      <c r="D2" s="253"/>
      <c r="E2" s="253"/>
      <c r="F2" s="1305" t="str">
        <f>'P2'!F2:H2</f>
        <v>POR PROYECTO</v>
      </c>
      <c r="G2" s="1305"/>
      <c r="H2" s="1305"/>
      <c r="I2" s="1346" t="str">
        <f>'P2'!I2:K2</f>
        <v>POR ACTIVIDAD</v>
      </c>
      <c r="J2" s="1346"/>
      <c r="K2" s="1346"/>
    </row>
    <row r="3" spans="1:16" x14ac:dyDescent="0.25">
      <c r="A3" s="1300" t="s">
        <v>322</v>
      </c>
      <c r="B3" s="1342" t="s">
        <v>21</v>
      </c>
      <c r="C3" s="1344" t="s">
        <v>323</v>
      </c>
      <c r="D3" s="1344"/>
      <c r="E3" s="1344"/>
      <c r="F3" s="249"/>
      <c r="G3" s="249"/>
      <c r="H3" s="249"/>
      <c r="I3" s="1344" t="s">
        <v>324</v>
      </c>
      <c r="J3" s="1344"/>
      <c r="K3" s="1345"/>
    </row>
    <row r="4" spans="1:16" ht="30.75" thickBot="1" x14ac:dyDescent="0.3">
      <c r="A4" s="1341"/>
      <c r="B4" s="1343"/>
      <c r="C4" s="131" t="s">
        <v>325</v>
      </c>
      <c r="D4" s="131" t="s">
        <v>326</v>
      </c>
      <c r="E4" s="131" t="s">
        <v>327</v>
      </c>
      <c r="F4" s="254" t="str">
        <f>I4</f>
        <v xml:space="preserve">META PROGRAMADA </v>
      </c>
      <c r="G4" s="254" t="str">
        <f>J4</f>
        <v>META EJECUTADA</v>
      </c>
      <c r="H4" s="254" t="str">
        <f>K4</f>
        <v>PORCENTAJE EJECUCIÓN</v>
      </c>
      <c r="I4" s="132" t="s">
        <v>325</v>
      </c>
      <c r="J4" s="133" t="s">
        <v>326</v>
      </c>
      <c r="K4" s="134" t="s">
        <v>327</v>
      </c>
      <c r="O4" s="1368"/>
      <c r="P4" s="1368"/>
    </row>
    <row r="5" spans="1:16" ht="105.75" thickBot="1" x14ac:dyDescent="0.3">
      <c r="A5" s="109" t="str">
        <f>[1]Hoja1!C68</f>
        <v>3.1 Aprovechamiento y protección integral de aguas subterráneas en el Departamento Del Cesar.</v>
      </c>
      <c r="B5" s="110" t="str">
        <f>[1]Hoja1!F68</f>
        <v>3.1.1 Realizar el inventario de puntos de aprovechamiento de aguas subterráneas, pozos, aljibes y manantiales (incluye adquisición de equipos de monitoreo).</v>
      </c>
      <c r="C5" s="144" t="e">
        <f>'ANEXO 1. MATRIZ DE SEGUIMIENTO'!#REF!</f>
        <v>#REF!</v>
      </c>
      <c r="D5" s="144" t="e">
        <f>'ANEXO 1. MATRIZ DE SEGUIMIENTO'!#REF!</f>
        <v>#REF!</v>
      </c>
      <c r="E5" s="218" t="e">
        <f>'ANEXO 1. MATRIZ DE SEGUIMIENTO'!#REF!</f>
        <v>#REF!</v>
      </c>
      <c r="F5" s="149" t="e">
        <f>'ANEXO 1. MATRIZ DE SEGUIMIENTO'!#REF!</f>
        <v>#REF!</v>
      </c>
      <c r="G5" s="218" t="e">
        <f>'ANEXO 1. MATRIZ DE SEGUIMIENTO'!#REF!</f>
        <v>#REF!</v>
      </c>
      <c r="H5" s="265" t="e">
        <f>G5/F5*100</f>
        <v>#REF!</v>
      </c>
      <c r="I5" s="149" t="e">
        <f>'ANEXO 1. MATRIZ DE SEGUIMIENTO'!#REF!</f>
        <v>#REF!</v>
      </c>
      <c r="J5" s="149" t="e">
        <f>'ANEXO 1. MATRIZ DE SEGUIMIENTO'!#REF!</f>
        <v>#REF!</v>
      </c>
      <c r="K5" s="136" t="e">
        <f t="shared" ref="K5:K12" si="0">J5/I5*100</f>
        <v>#REF!</v>
      </c>
      <c r="N5" s="105">
        <v>95</v>
      </c>
      <c r="O5" s="1369" t="s">
        <v>329</v>
      </c>
      <c r="P5" s="1369"/>
    </row>
    <row r="6" spans="1:16" ht="165.75" thickBot="1" x14ac:dyDescent="0.3">
      <c r="A6" s="255" t="str">
        <f>[1]Hoja1!C70</f>
        <v>3.2 Evaluación de la capacidad de transporte de sedimento y del potencial de explotación de material de arrastre en corrientes de aguas superficiales en el Departamento del Cesar.</v>
      </c>
      <c r="B6" s="117" t="str">
        <f>[1]Hoja1!F70</f>
        <v>3.2.1 Elaborar los estudios de hidrosedimentología en corrientes de aguas superficiales en el Departamento del Cesar.</v>
      </c>
      <c r="C6" s="256" t="e">
        <f>'ANEXO 1. MATRIZ DE SEGUIMIENTO'!#REF!</f>
        <v>#REF!</v>
      </c>
      <c r="D6" s="256" t="e">
        <f>'ANEXO 1. MATRIZ DE SEGUIMIENTO'!#REF!</f>
        <v>#REF!</v>
      </c>
      <c r="E6" s="257" t="e">
        <f t="shared" ref="E6:E11" si="1">D6/C6*100</f>
        <v>#REF!</v>
      </c>
      <c r="F6" s="119" t="e">
        <f>'ANEXO 1. MATRIZ DE SEGUIMIENTO'!#REF!</f>
        <v>#REF!</v>
      </c>
      <c r="G6" s="119" t="e">
        <f>'ANEXO 1. MATRIZ DE SEGUIMIENTO'!#REF!</f>
        <v>#REF!</v>
      </c>
      <c r="H6" s="257" t="e">
        <f>G6/F6*100</f>
        <v>#REF!</v>
      </c>
      <c r="I6" s="119" t="e">
        <f>'ANEXO 1. MATRIZ DE SEGUIMIENTO'!#REF!</f>
        <v>#REF!</v>
      </c>
      <c r="J6" s="119" t="e">
        <f>'ANEXO 1. MATRIZ DE SEGUIMIENTO'!#REF!</f>
        <v>#REF!</v>
      </c>
      <c r="K6" s="258" t="e">
        <f t="shared" si="0"/>
        <v>#REF!</v>
      </c>
      <c r="N6" s="105">
        <v>1</v>
      </c>
    </row>
    <row r="7" spans="1:16" ht="30" x14ac:dyDescent="0.25">
      <c r="A7" s="1373" t="str">
        <f>[1]Hoja1!C72</f>
        <v>3.3 Elaboración el mapa de riesgo en el Departamento del Cesar</v>
      </c>
      <c r="B7" s="126" t="str">
        <f>[1]Hoja1!F72</f>
        <v>3.3.1 Elaboración del mapa de riesgo por inundaciones.</v>
      </c>
      <c r="C7" s="148" t="e">
        <f>'ANEXO 1. MATRIZ DE SEGUIMIENTO'!#REF!</f>
        <v>#REF!</v>
      </c>
      <c r="D7" s="148" t="e">
        <f>'ANEXO 1. MATRIZ DE SEGUIMIENTO'!#REF!</f>
        <v>#REF!</v>
      </c>
      <c r="E7" s="139" t="e">
        <f t="shared" si="1"/>
        <v>#REF!</v>
      </c>
      <c r="F7" s="1329" t="e">
        <f>'ANEXO 1. MATRIZ DE SEGUIMIENTO'!#REF!</f>
        <v>#REF!</v>
      </c>
      <c r="G7" s="1326" t="e">
        <f>'ANEXO 1. MATRIZ DE SEGUIMIENTO'!#REF!</f>
        <v>#REF!</v>
      </c>
      <c r="H7" s="1326" t="e">
        <f>G7/F7*100</f>
        <v>#REF!</v>
      </c>
      <c r="I7" s="140" t="e">
        <f>'ANEXO 1. MATRIZ DE SEGUIMIENTO'!#REF!</f>
        <v>#REF!</v>
      </c>
      <c r="J7" s="140" t="e">
        <f>'ANEXO 1. MATRIZ DE SEGUIMIENTO'!#REF!</f>
        <v>#REF!</v>
      </c>
      <c r="K7" s="141" t="e">
        <f t="shared" si="0"/>
        <v>#REF!</v>
      </c>
      <c r="N7" s="105">
        <v>1</v>
      </c>
    </row>
    <row r="8" spans="1:16" ht="45" x14ac:dyDescent="0.25">
      <c r="A8" s="1374"/>
      <c r="B8" s="86" t="str">
        <f>[1]Hoja1!F73</f>
        <v>3.3.2 Elaboración del mapa de riesgo por eventos geotécnicos.</v>
      </c>
      <c r="C8" s="146" t="e">
        <f>'ANEXO 1. MATRIZ DE SEGUIMIENTO'!#REF!</f>
        <v>#REF!</v>
      </c>
      <c r="D8" s="146" t="e">
        <f>'ANEXO 1. MATRIZ DE SEGUIMIENTO'!#REF!</f>
        <v>#REF!</v>
      </c>
      <c r="E8" s="76" t="e">
        <f t="shared" si="1"/>
        <v>#REF!</v>
      </c>
      <c r="F8" s="1330"/>
      <c r="G8" s="1327"/>
      <c r="H8" s="1327"/>
      <c r="I8" s="88" t="e">
        <f>'ANEXO 1. MATRIZ DE SEGUIMIENTO'!#REF!</f>
        <v>#REF!</v>
      </c>
      <c r="J8" s="88" t="e">
        <f>'ANEXO 1. MATRIZ DE SEGUIMIENTO'!#REF!</f>
        <v>#REF!</v>
      </c>
      <c r="K8" s="124" t="e">
        <f t="shared" si="0"/>
        <v>#REF!</v>
      </c>
      <c r="N8" s="105">
        <v>1</v>
      </c>
    </row>
    <row r="9" spans="1:16" ht="75" x14ac:dyDescent="0.25">
      <c r="A9" s="1374"/>
      <c r="B9" s="86" t="str">
        <f>[1]Hoja1!F74</f>
        <v xml:space="preserve">3.3.3 Socialización del conocimiento del riesgo (Torcoroma, Chiriaimo, Honda, San Alberto, Badillo y Guatapurí) </v>
      </c>
      <c r="C9" s="146" t="e">
        <f>'ANEXO 1. MATRIZ DE SEGUIMIENTO'!#REF!</f>
        <v>#REF!</v>
      </c>
      <c r="D9" s="146" t="e">
        <f>'ANEXO 1. MATRIZ DE SEGUIMIENTO'!#REF!</f>
        <v>#REF!</v>
      </c>
      <c r="E9" s="76" t="e">
        <f t="shared" si="1"/>
        <v>#REF!</v>
      </c>
      <c r="F9" s="1330"/>
      <c r="G9" s="1327"/>
      <c r="H9" s="1327"/>
      <c r="I9" s="88" t="e">
        <f>'ANEXO 1. MATRIZ DE SEGUIMIENTO'!#REF!</f>
        <v>#REF!</v>
      </c>
      <c r="J9" s="88" t="e">
        <f>'ANEXO 1. MATRIZ DE SEGUIMIENTO'!#REF!</f>
        <v>#REF!</v>
      </c>
      <c r="K9" s="124" t="e">
        <f t="shared" si="0"/>
        <v>#REF!</v>
      </c>
      <c r="N9" s="105"/>
    </row>
    <row r="10" spans="1:16" ht="60.75" thickBot="1" x14ac:dyDescent="0.3">
      <c r="A10" s="1375"/>
      <c r="B10" s="112" t="str">
        <f>[1]Hoja1!F75</f>
        <v xml:space="preserve">3.3.4 Concertación e Implementación  de Acciones de mitigación en el marco de la Gestión integral del riesgo. </v>
      </c>
      <c r="C10" s="147" t="e">
        <f>'ANEXO 1. MATRIZ DE SEGUIMIENTO'!#REF!</f>
        <v>#REF!</v>
      </c>
      <c r="D10" s="147" t="e">
        <f>'ANEXO 1. MATRIZ DE SEGUIMIENTO'!#REF!</f>
        <v>#REF!</v>
      </c>
      <c r="E10" s="138" t="e">
        <f t="shared" si="1"/>
        <v>#REF!</v>
      </c>
      <c r="F10" s="1331"/>
      <c r="G10" s="1328"/>
      <c r="H10" s="1328"/>
      <c r="I10" s="114" t="e">
        <f>'ANEXO 1. MATRIZ DE SEGUIMIENTO'!#REF!</f>
        <v>#REF!</v>
      </c>
      <c r="J10" s="114" t="e">
        <f>'ANEXO 1. MATRIZ DE SEGUIMIENTO'!#REF!</f>
        <v>#REF!</v>
      </c>
      <c r="K10" s="125" t="e">
        <f t="shared" si="0"/>
        <v>#REF!</v>
      </c>
      <c r="N10" s="105"/>
    </row>
    <row r="11" spans="1:16" ht="45" x14ac:dyDescent="0.25">
      <c r="A11" s="1373" t="str">
        <f>[1]Hoja1!C77</f>
        <v>3.4 Formulación e implementación de planes de ordenación y manejo de cuencas en el Departamento del Cesar.</v>
      </c>
      <c r="B11" s="126" t="str">
        <f>[1]Hoja1!F77</f>
        <v>3.4.1 Ejecución de Fases para la formulación de los POMCAS priorizados</v>
      </c>
      <c r="C11" s="148" t="e">
        <f>'ANEXO 1. MATRIZ DE SEGUIMIENTO'!#REF!</f>
        <v>#REF!</v>
      </c>
      <c r="D11" s="148" t="e">
        <f>'ANEXO 1. MATRIZ DE SEGUIMIENTO'!#REF!</f>
        <v>#REF!</v>
      </c>
      <c r="E11" s="139" t="e">
        <f t="shared" si="1"/>
        <v>#REF!</v>
      </c>
      <c r="F11" s="1329" t="e">
        <f>'ANEXO 1. MATRIZ DE SEGUIMIENTO'!#REF!</f>
        <v>#REF!</v>
      </c>
      <c r="G11" s="1329" t="e">
        <f>'ANEXO 1. MATRIZ DE SEGUIMIENTO'!#REF!</f>
        <v>#REF!</v>
      </c>
      <c r="H11" s="1326" t="e">
        <f>G11/F11*100</f>
        <v>#REF!</v>
      </c>
      <c r="I11" s="140" t="e">
        <f>'ANEXO 1. MATRIZ DE SEGUIMIENTO'!#REF!</f>
        <v>#REF!</v>
      </c>
      <c r="J11" s="140" t="e">
        <f>'ANEXO 1. MATRIZ DE SEGUIMIENTO'!#REF!</f>
        <v>#REF!</v>
      </c>
      <c r="K11" s="141" t="e">
        <f t="shared" si="0"/>
        <v>#REF!</v>
      </c>
      <c r="N11" s="105">
        <v>0.1</v>
      </c>
    </row>
    <row r="12" spans="1:16" x14ac:dyDescent="0.25">
      <c r="A12" s="1374"/>
      <c r="B12" s="1364" t="str">
        <f>[1]Hoja1!F78</f>
        <v>3.4.2 Gestión para la priorización de nuevas  cuencas según caracterización ambIental del  PDA</v>
      </c>
      <c r="C12" s="148" t="e">
        <f>'ANEXO 1. MATRIZ DE SEGUIMIENTO'!#REF!</f>
        <v>#REF!</v>
      </c>
      <c r="D12" s="148" t="e">
        <f>'ANEXO 1. MATRIZ DE SEGUIMIENTO'!#REF!</f>
        <v>#REF!</v>
      </c>
      <c r="E12" s="76" t="e">
        <f t="shared" ref="E12:E22" si="2">D12/C12*100</f>
        <v>#REF!</v>
      </c>
      <c r="F12" s="1330"/>
      <c r="G12" s="1330"/>
      <c r="H12" s="1327"/>
      <c r="I12" s="1315" t="e">
        <f>'ANEXO 1. MATRIZ DE SEGUIMIENTO'!#REF!</f>
        <v>#REF!</v>
      </c>
      <c r="J12" s="1315" t="e">
        <f>'ANEXO 1. MATRIZ DE SEGUIMIENTO'!#REF!</f>
        <v>#REF!</v>
      </c>
      <c r="K12" s="1351" t="e">
        <f t="shared" si="0"/>
        <v>#REF!</v>
      </c>
      <c r="N12" s="105">
        <v>0.1</v>
      </c>
    </row>
    <row r="13" spans="1:16" x14ac:dyDescent="0.25">
      <c r="A13" s="1374"/>
      <c r="B13" s="1364"/>
      <c r="C13" s="148" t="e">
        <f>'ANEXO 1. MATRIZ DE SEGUIMIENTO'!#REF!</f>
        <v>#REF!</v>
      </c>
      <c r="D13" s="148" t="e">
        <f>'ANEXO 1. MATRIZ DE SEGUIMIENTO'!#REF!</f>
        <v>#REF!</v>
      </c>
      <c r="E13" s="76">
        <v>100</v>
      </c>
      <c r="F13" s="1330"/>
      <c r="G13" s="1330"/>
      <c r="H13" s="1327"/>
      <c r="I13" s="1315"/>
      <c r="J13" s="1315"/>
      <c r="K13" s="1351"/>
      <c r="N13" s="105">
        <v>0</v>
      </c>
    </row>
    <row r="14" spans="1:16" x14ac:dyDescent="0.25">
      <c r="A14" s="1374"/>
      <c r="B14" s="1364" t="str">
        <f>[1]Hoja1!F80</f>
        <v xml:space="preserve">3.4.3 Ejecución del proceso de formulación de  POMCAS en cuencas   priorizados mendiante Res/2004 y en  nuevas cuencas ).  </v>
      </c>
      <c r="C14" s="148" t="e">
        <f>'ANEXO 1. MATRIZ DE SEGUIMIENTO'!#REF!</f>
        <v>#REF!</v>
      </c>
      <c r="D14" s="148" t="e">
        <f>'ANEXO 1. MATRIZ DE SEGUIMIENTO'!#REF!</f>
        <v>#REF!</v>
      </c>
      <c r="E14" s="76">
        <v>100</v>
      </c>
      <c r="F14" s="1330"/>
      <c r="G14" s="1330"/>
      <c r="H14" s="1327"/>
      <c r="I14" s="1315" t="e">
        <f>'ANEXO 1. MATRIZ DE SEGUIMIENTO'!#REF!</f>
        <v>#REF!</v>
      </c>
      <c r="J14" s="1315" t="e">
        <f>'ANEXO 1. MATRIZ DE SEGUIMIENTO'!#REF!</f>
        <v>#REF!</v>
      </c>
      <c r="K14" s="1351" t="e">
        <f>J14/I14*100</f>
        <v>#REF!</v>
      </c>
      <c r="N14" s="105">
        <v>0</v>
      </c>
    </row>
    <row r="15" spans="1:16" ht="15.75" thickBot="1" x14ac:dyDescent="0.3">
      <c r="A15" s="1374"/>
      <c r="B15" s="1364"/>
      <c r="C15" s="148" t="e">
        <f>'ANEXO 1. MATRIZ DE SEGUIMIENTO'!#REF!</f>
        <v>#REF!</v>
      </c>
      <c r="D15" s="148" t="e">
        <f>'ANEXO 1. MATRIZ DE SEGUIMIENTO'!#REF!</f>
        <v>#REF!</v>
      </c>
      <c r="E15" s="76" t="e">
        <f t="shared" si="2"/>
        <v>#REF!</v>
      </c>
      <c r="F15" s="1331"/>
      <c r="G15" s="1331"/>
      <c r="H15" s="1328"/>
      <c r="I15" s="1315"/>
      <c r="J15" s="1315"/>
      <c r="K15" s="1351"/>
      <c r="N15" s="105">
        <v>0</v>
      </c>
    </row>
    <row r="16" spans="1:16" ht="75.75" thickBot="1" x14ac:dyDescent="0.3">
      <c r="A16" s="95" t="str">
        <f>[1]Hoja1!C84</f>
        <v>3.5 Formulación de planes de ordenación de cuencas compartidas.</v>
      </c>
      <c r="B16" s="174" t="str">
        <f>[1]Hoja1!F84</f>
        <v xml:space="preserve">3.5.1 Concertación  de Acciones para la formulación de POMCAS en cuencas compartidas, previamente priorizadas. </v>
      </c>
      <c r="C16" s="173" t="e">
        <f>'ANEXO 1. MATRIZ DE SEGUIMIENTO'!#REF!</f>
        <v>#REF!</v>
      </c>
      <c r="D16" s="173" t="e">
        <f>'ANEXO 1. MATRIZ DE SEGUIMIENTO'!#REF!</f>
        <v>#REF!</v>
      </c>
      <c r="E16" s="173" t="e">
        <f t="shared" si="2"/>
        <v>#REF!</v>
      </c>
      <c r="F16" s="98" t="e">
        <f>'ANEXO 1. MATRIZ DE SEGUIMIENTO'!#REF!</f>
        <v>#REF!</v>
      </c>
      <c r="G16" s="98" t="e">
        <f>'ANEXO 1. MATRIZ DE SEGUIMIENTO'!#REF!</f>
        <v>#REF!</v>
      </c>
      <c r="H16" s="173" t="e">
        <f>G16/F16*100</f>
        <v>#REF!</v>
      </c>
      <c r="I16" s="175" t="e">
        <f>'ANEXO 1. MATRIZ DE SEGUIMIENTO'!#REF!</f>
        <v>#REF!</v>
      </c>
      <c r="J16" s="175" t="e">
        <f>'ANEXO 1. MATRIZ DE SEGUIMIENTO'!#REF!</f>
        <v>#REF!</v>
      </c>
      <c r="K16" s="129" t="e">
        <f>J16/I16*100</f>
        <v>#REF!</v>
      </c>
      <c r="N16" s="105">
        <v>0</v>
      </c>
    </row>
    <row r="17" spans="1:14" x14ac:dyDescent="0.25">
      <c r="A17" s="1310" t="str">
        <f>[1]Hoja1!C86</f>
        <v>3.6 Reglamentación del Recurso hídrico en el Departamento del Cesar.</v>
      </c>
      <c r="B17" s="1372" t="str">
        <f>[1]Hoja1!F86</f>
        <v>3.6.1 Reglamentación de las corrientes hídricas priorizadas.</v>
      </c>
      <c r="C17" s="239" t="e">
        <f>'ANEXO 1. MATRIZ DE SEGUIMIENTO'!#REF!</f>
        <v>#REF!</v>
      </c>
      <c r="D17" s="239" t="e">
        <f>'ANEXO 1. MATRIZ DE SEGUIMIENTO'!#REF!</f>
        <v>#REF!</v>
      </c>
      <c r="E17" s="137" t="e">
        <f t="shared" si="2"/>
        <v>#REF!</v>
      </c>
      <c r="F17" s="1329" t="e">
        <f>'ANEXO 1. MATRIZ DE SEGUIMIENTO'!#REF!</f>
        <v>#REF!</v>
      </c>
      <c r="G17" s="1329" t="e">
        <f>'ANEXO 1. MATRIZ DE SEGUIMIENTO'!#REF!</f>
        <v>#REF!</v>
      </c>
      <c r="H17" s="1326" t="e">
        <f>G17/F17*100</f>
        <v>#REF!</v>
      </c>
      <c r="I17" s="1349" t="e">
        <f>'ANEXO 1. MATRIZ DE SEGUIMIENTO'!#REF!</f>
        <v>#REF!</v>
      </c>
      <c r="J17" s="1349" t="e">
        <f>'ANEXO 1. MATRIZ DE SEGUIMIENTO'!#REF!</f>
        <v>#REF!</v>
      </c>
      <c r="K17" s="1350" t="e">
        <f>J17/I17*100</f>
        <v>#REF!</v>
      </c>
      <c r="N17" s="105">
        <v>0</v>
      </c>
    </row>
    <row r="18" spans="1:14" ht="15.75" thickBot="1" x14ac:dyDescent="0.3">
      <c r="A18" s="1370"/>
      <c r="B18" s="1364"/>
      <c r="C18" s="240" t="e">
        <f>'ANEXO 1. MATRIZ DE SEGUIMIENTO'!#REF!</f>
        <v>#REF!</v>
      </c>
      <c r="D18" s="240" t="e">
        <f>'ANEXO 1. MATRIZ DE SEGUIMIENTO'!#REF!</f>
        <v>#REF!</v>
      </c>
      <c r="E18" s="76" t="e">
        <f t="shared" si="2"/>
        <v>#REF!</v>
      </c>
      <c r="F18" s="1330"/>
      <c r="G18" s="1330"/>
      <c r="H18" s="1327"/>
      <c r="I18" s="1315"/>
      <c r="J18" s="1315"/>
      <c r="K18" s="1351"/>
      <c r="N18" s="105">
        <v>0</v>
      </c>
    </row>
    <row r="19" spans="1:14" x14ac:dyDescent="0.25">
      <c r="A19" s="1370"/>
      <c r="B19" s="1364" t="str">
        <f>[1]Hoja1!F90</f>
        <v>3.6.3 Facturación por concepto de uso del agua.</v>
      </c>
      <c r="C19" s="240" t="e">
        <f>'ANEXO 1. MATRIZ DE SEGUIMIENTO'!#REF!</f>
        <v>#REF!</v>
      </c>
      <c r="D19" s="240" t="e">
        <f>'ANEXO 1. MATRIZ DE SEGUIMIENTO'!#REF!</f>
        <v>#REF!</v>
      </c>
      <c r="E19" s="76">
        <v>100</v>
      </c>
      <c r="F19" s="1330"/>
      <c r="G19" s="1330"/>
      <c r="H19" s="1327"/>
      <c r="I19" s="1349" t="e">
        <f>'ANEXO 1. MATRIZ DE SEGUIMIENTO'!#REF!</f>
        <v>#REF!</v>
      </c>
      <c r="J19" s="1349" t="e">
        <f>'ANEXO 1. MATRIZ DE SEGUIMIENTO'!#REF!</f>
        <v>#REF!</v>
      </c>
      <c r="K19" s="1365" t="e">
        <f>J19/I19*100</f>
        <v>#REF!</v>
      </c>
      <c r="N19" s="105">
        <v>0</v>
      </c>
    </row>
    <row r="20" spans="1:14" x14ac:dyDescent="0.25">
      <c r="A20" s="1370"/>
      <c r="B20" s="1364"/>
      <c r="C20" s="240" t="e">
        <f>'ANEXO 1. MATRIZ DE SEGUIMIENTO'!#REF!</f>
        <v>#REF!</v>
      </c>
      <c r="D20" s="240" t="e">
        <f>'ANEXO 1. MATRIZ DE SEGUIMIENTO'!#REF!</f>
        <v>#REF!</v>
      </c>
      <c r="E20" s="76">
        <v>100</v>
      </c>
      <c r="F20" s="1330"/>
      <c r="G20" s="1330"/>
      <c r="H20" s="1327"/>
      <c r="I20" s="1315"/>
      <c r="J20" s="1315"/>
      <c r="K20" s="1365"/>
      <c r="N20" s="105">
        <v>0</v>
      </c>
    </row>
    <row r="21" spans="1:14" ht="75" x14ac:dyDescent="0.25">
      <c r="A21" s="1370"/>
      <c r="B21" s="142" t="str">
        <f>[1]Hoja1!F92</f>
        <v xml:space="preserve">3.6.5 Implementación y seguimiento  a las tasas de reducción de cargas contaminantes adoptadas por el Consejo Directivo </v>
      </c>
      <c r="C21" s="240" t="e">
        <f>'ANEXO 1. MATRIZ DE SEGUIMIENTO'!#REF!</f>
        <v>#REF!</v>
      </c>
      <c r="D21" s="240" t="e">
        <f>'ANEXO 1. MATRIZ DE SEGUIMIENTO'!#REF!</f>
        <v>#REF!</v>
      </c>
      <c r="E21" s="76">
        <v>100</v>
      </c>
      <c r="F21" s="1330"/>
      <c r="G21" s="1330"/>
      <c r="H21" s="1327"/>
      <c r="I21" s="88" t="e">
        <f>'ANEXO 1. MATRIZ DE SEGUIMIENTO'!#REF!</f>
        <v>#REF!</v>
      </c>
      <c r="J21" s="88" t="e">
        <f>'ANEXO 1. MATRIZ DE SEGUIMIENTO'!#REF!</f>
        <v>#REF!</v>
      </c>
      <c r="K21" s="143" t="e">
        <f>J21/I21*100</f>
        <v>#REF!</v>
      </c>
      <c r="N21" s="105">
        <v>0</v>
      </c>
    </row>
    <row r="22" spans="1:14" ht="75.75" thickBot="1" x14ac:dyDescent="0.3">
      <c r="A22" s="1371"/>
      <c r="B22" s="176" t="str">
        <f>[1]Hoja1!F94</f>
        <v>3.6.7 Establecimiento y ejecución de estrategias  de Manejo Ambiental en el Arroyo El Salao, municipio de San Diego.</v>
      </c>
      <c r="C22" s="241" t="e">
        <f>'ANEXO 1. MATRIZ DE SEGUIMIENTO'!#REF!</f>
        <v>#REF!</v>
      </c>
      <c r="D22" s="241" t="e">
        <f>'ANEXO 1. MATRIZ DE SEGUIMIENTO'!#REF!</f>
        <v>#REF!</v>
      </c>
      <c r="E22" s="138" t="e">
        <f t="shared" si="2"/>
        <v>#REF!</v>
      </c>
      <c r="F22" s="1331"/>
      <c r="G22" s="1331"/>
      <c r="H22" s="1328"/>
      <c r="I22" s="114" t="e">
        <f>'ANEXO 1. MATRIZ DE SEGUIMIENTO'!#REF!</f>
        <v>#REF!</v>
      </c>
      <c r="J22" s="114" t="e">
        <f>'ANEXO 1. MATRIZ DE SEGUIMIENTO'!#REF!</f>
        <v>#REF!</v>
      </c>
      <c r="K22" s="177" t="e">
        <f>J22/I22*100</f>
        <v>#REF!</v>
      </c>
      <c r="N22" s="105">
        <v>0</v>
      </c>
    </row>
    <row r="23" spans="1:14" ht="15.75" thickBot="1" x14ac:dyDescent="0.3">
      <c r="A23" s="1366" t="s">
        <v>331</v>
      </c>
      <c r="B23" s="1367"/>
      <c r="C23" s="178" t="e">
        <f>SUM(C5:C22)</f>
        <v>#REF!</v>
      </c>
      <c r="D23" s="179" t="e">
        <f>SUM(D5:D22)</f>
        <v>#REF!</v>
      </c>
      <c r="E23" s="180" t="e">
        <f>SUM(D23/C23*100)</f>
        <v>#REF!</v>
      </c>
      <c r="F23" s="180"/>
      <c r="G23" s="180"/>
      <c r="H23" s="180"/>
      <c r="I23" s="181" t="e">
        <f>SUM(I5:I22)</f>
        <v>#REF!</v>
      </c>
      <c r="J23" s="181" t="e">
        <f>SUM(J5:J22)</f>
        <v>#REF!</v>
      </c>
      <c r="K23" s="172" t="e">
        <f>SUM(J23/I23*100)</f>
        <v>#REF!</v>
      </c>
    </row>
  </sheetData>
  <mergeCells count="38">
    <mergeCell ref="F17:F22"/>
    <mergeCell ref="G17:G22"/>
    <mergeCell ref="H17:H22"/>
    <mergeCell ref="F7:F10"/>
    <mergeCell ref="G7:G10"/>
    <mergeCell ref="H7:H10"/>
    <mergeCell ref="F11:F15"/>
    <mergeCell ref="G11:G15"/>
    <mergeCell ref="H11:H15"/>
    <mergeCell ref="I19:I20"/>
    <mergeCell ref="J19:J20"/>
    <mergeCell ref="K19:K20"/>
    <mergeCell ref="A23:B23"/>
    <mergeCell ref="O4:P4"/>
    <mergeCell ref="O5:P5"/>
    <mergeCell ref="A17:A22"/>
    <mergeCell ref="B17:B18"/>
    <mergeCell ref="I17:I18"/>
    <mergeCell ref="J17:J18"/>
    <mergeCell ref="K17:K18"/>
    <mergeCell ref="B19:B20"/>
    <mergeCell ref="A7:A10"/>
    <mergeCell ref="A11:A15"/>
    <mergeCell ref="B12:B13"/>
    <mergeCell ref="I12:I13"/>
    <mergeCell ref="J12:J13"/>
    <mergeCell ref="K12:K13"/>
    <mergeCell ref="B14:B15"/>
    <mergeCell ref="I14:I15"/>
    <mergeCell ref="J14:J15"/>
    <mergeCell ref="K14:K15"/>
    <mergeCell ref="A1:K1"/>
    <mergeCell ref="A3:A4"/>
    <mergeCell ref="B3:B4"/>
    <mergeCell ref="C3:E3"/>
    <mergeCell ref="I3:K3"/>
    <mergeCell ref="F2:H2"/>
    <mergeCell ref="I2:K2"/>
  </mergeCells>
  <printOptions horizontalCentered="1"/>
  <pageMargins left="0.70866141732283472" right="0.70866141732283472" top="0.74803149606299213" bottom="0.74803149606299213" header="0.31496062992125984" footer="0.31496062992125984"/>
  <pageSetup scale="85" orientation="landscape" verticalDpi="0"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7"/>
  <sheetViews>
    <sheetView topLeftCell="A10" zoomScale="70" zoomScaleNormal="70" workbookViewId="0">
      <selection activeCell="H23" sqref="H23"/>
    </sheetView>
  </sheetViews>
  <sheetFormatPr baseColWidth="10" defaultRowHeight="15" x14ac:dyDescent="0.25"/>
  <cols>
    <col min="1" max="1" width="21.140625" customWidth="1"/>
    <col min="2" max="2" width="25.42578125" customWidth="1"/>
    <col min="3" max="3" width="14.5703125" bestFit="1" customWidth="1"/>
    <col min="5" max="5" width="13.140625" customWidth="1"/>
    <col min="6" max="6" width="16.140625" customWidth="1"/>
    <col min="7" max="8" width="13.140625" customWidth="1"/>
    <col min="9" max="9" width="15.140625" customWidth="1"/>
    <col min="10" max="10" width="19.140625" bestFit="1" customWidth="1"/>
    <col min="11" max="11" width="13.140625" customWidth="1"/>
    <col min="15" max="15" width="11.42578125" style="104"/>
    <col min="16" max="16" width="12.5703125" customWidth="1"/>
  </cols>
  <sheetData>
    <row r="1" spans="1:16" ht="21" x14ac:dyDescent="0.35">
      <c r="A1" s="1380" t="s">
        <v>215</v>
      </c>
      <c r="B1" s="1380"/>
      <c r="C1" s="1380"/>
      <c r="D1" s="1380"/>
      <c r="E1" s="1380"/>
      <c r="F1" s="1380"/>
      <c r="G1" s="1380"/>
      <c r="H1" s="1380"/>
      <c r="I1" s="1380"/>
      <c r="J1" s="1380"/>
      <c r="K1" s="1380"/>
      <c r="O1" s="77"/>
    </row>
    <row r="2" spans="1:16" ht="21.75" thickBot="1" x14ac:dyDescent="0.4">
      <c r="A2" s="152"/>
      <c r="B2" s="152"/>
      <c r="C2" s="152"/>
      <c r="D2" s="152"/>
      <c r="E2" s="152"/>
      <c r="F2" s="1305" t="str">
        <f>'P3'!F2:H2</f>
        <v>POR PROYECTO</v>
      </c>
      <c r="G2" s="1305"/>
      <c r="H2" s="1305"/>
      <c r="I2" s="1346" t="str">
        <f>'P3'!I2:K2</f>
        <v>POR ACTIVIDAD</v>
      </c>
      <c r="J2" s="1346"/>
      <c r="K2" s="1346"/>
      <c r="O2" s="77"/>
    </row>
    <row r="3" spans="1:16" x14ac:dyDescent="0.25">
      <c r="A3" s="1300" t="s">
        <v>322</v>
      </c>
      <c r="B3" s="1342" t="s">
        <v>21</v>
      </c>
      <c r="C3" s="1344" t="s">
        <v>323</v>
      </c>
      <c r="D3" s="1344"/>
      <c r="E3" s="1344"/>
      <c r="F3" s="1377" t="str">
        <f>I3</f>
        <v>EJECUCIÓN FINANCIERA 2010</v>
      </c>
      <c r="G3" s="1378"/>
      <c r="H3" s="1379"/>
      <c r="I3" s="1344" t="s">
        <v>324</v>
      </c>
      <c r="J3" s="1344"/>
      <c r="K3" s="1345"/>
      <c r="O3" s="77"/>
    </row>
    <row r="4" spans="1:16" ht="30.75" thickBot="1" x14ac:dyDescent="0.3">
      <c r="A4" s="1301"/>
      <c r="B4" s="1381"/>
      <c r="C4" s="79" t="s">
        <v>325</v>
      </c>
      <c r="D4" s="79" t="s">
        <v>326</v>
      </c>
      <c r="E4" s="79" t="s">
        <v>327</v>
      </c>
      <c r="F4" s="259" t="str">
        <f>I4</f>
        <v xml:space="preserve">META PROGRAMADA </v>
      </c>
      <c r="G4" s="259" t="str">
        <f>J4</f>
        <v>META EJECUTADA</v>
      </c>
      <c r="H4" s="259" t="str">
        <f>K4</f>
        <v>PORCENTAJE EJECUCIÓN</v>
      </c>
      <c r="I4" s="80" t="s">
        <v>325</v>
      </c>
      <c r="J4" s="153" t="s">
        <v>326</v>
      </c>
      <c r="K4" s="81" t="s">
        <v>327</v>
      </c>
      <c r="O4" s="77"/>
    </row>
    <row r="5" spans="1:16" ht="60.75" thickBot="1" x14ac:dyDescent="0.3">
      <c r="A5" s="1376" t="str">
        <f>[1]Hoja1!C96</f>
        <v>4.1 Promoción de procesos productivos competitivos y sostenibles</v>
      </c>
      <c r="B5" s="82" t="str">
        <f>[1]Hoja1!F96</f>
        <v>4.1.1 Diseño y Construcción de un proyecto piloto demostrativo de arquitectura bioclimática.</v>
      </c>
      <c r="C5" s="83" t="e">
        <f>'ANEXO 1. MATRIZ DE SEGUIMIENTO'!#REF!</f>
        <v>#REF!</v>
      </c>
      <c r="D5" s="83" t="e">
        <f>'ANEXO 1. MATRIZ DE SEGUIMIENTO'!#REF!</f>
        <v>#REF!</v>
      </c>
      <c r="E5" s="83">
        <v>100</v>
      </c>
      <c r="F5" s="1323" t="e">
        <f>'ANEXO 1. MATRIZ DE SEGUIMIENTO'!#REF!</f>
        <v>#REF!</v>
      </c>
      <c r="G5" s="1323" t="e">
        <f>'ANEXO 1. MATRIZ DE SEGUIMIENTO'!#REF!</f>
        <v>#REF!</v>
      </c>
      <c r="H5" s="1326" t="e">
        <f>G5/F5*100</f>
        <v>#REF!</v>
      </c>
      <c r="I5" s="84" t="e">
        <f>'ANEXO 1. MATRIZ DE SEGUIMIENTO'!#REF!</f>
        <v>#REF!</v>
      </c>
      <c r="J5" s="84" t="e">
        <f>'ANEXO 1. MATRIZ DE SEGUIMIENTO'!#REF!</f>
        <v>#REF!</v>
      </c>
      <c r="K5" s="123" t="e">
        <f>J5/I5*100</f>
        <v>#REF!</v>
      </c>
      <c r="O5" s="105">
        <v>0.15</v>
      </c>
      <c r="P5" s="161" t="s">
        <v>329</v>
      </c>
    </row>
    <row r="6" spans="1:16" ht="75.75" thickBot="1" x14ac:dyDescent="0.3">
      <c r="A6" s="1374"/>
      <c r="B6" s="86" t="str">
        <f>[1]Hoja1!F97</f>
        <v>4.1.2 Interventoría para la construcción de un proyecto piloto demostrativo de arquitectura bioclimática.</v>
      </c>
      <c r="C6" s="87" t="e">
        <f>'ANEXO 1. MATRIZ DE SEGUIMIENTO'!#REF!</f>
        <v>#REF!</v>
      </c>
      <c r="D6" s="87" t="e">
        <f>'ANEXO 1. MATRIZ DE SEGUIMIENTO'!#REF!</f>
        <v>#REF!</v>
      </c>
      <c r="E6" s="87">
        <v>100</v>
      </c>
      <c r="F6" s="1324"/>
      <c r="G6" s="1324"/>
      <c r="H6" s="1327"/>
      <c r="I6" s="84" t="e">
        <f>'ANEXO 1. MATRIZ DE SEGUIMIENTO'!#REF!</f>
        <v>#REF!</v>
      </c>
      <c r="J6" s="84" t="e">
        <f>'ANEXO 1. MATRIZ DE SEGUIMIENTO'!#REF!</f>
        <v>#REF!</v>
      </c>
      <c r="K6" s="124" t="e">
        <f t="shared" ref="K6:K16" si="0">J6/I6*100</f>
        <v>#REF!</v>
      </c>
      <c r="O6" s="105">
        <v>0.15</v>
      </c>
    </row>
    <row r="7" spans="1:16" ht="60.75" thickBot="1" x14ac:dyDescent="0.3">
      <c r="A7" s="1374"/>
      <c r="B7" s="86" t="str">
        <f>[1]Hoja1!F98</f>
        <v xml:space="preserve">4.1.3 Seguimiento y evaluación de resultados alcanzados con los convenios vigentes </v>
      </c>
      <c r="C7" s="87" t="e">
        <f>'ANEXO 1. MATRIZ DE SEGUIMIENTO'!#REF!</f>
        <v>#REF!</v>
      </c>
      <c r="D7" s="87" t="e">
        <f>'ANEXO 1. MATRIZ DE SEGUIMIENTO'!#REF!</f>
        <v>#REF!</v>
      </c>
      <c r="E7" s="87" t="e">
        <f t="shared" ref="E7:E16" si="1">D7/C7*100</f>
        <v>#REF!</v>
      </c>
      <c r="F7" s="1324"/>
      <c r="G7" s="1324"/>
      <c r="H7" s="1327"/>
      <c r="I7" s="84" t="e">
        <f>'ANEXO 1. MATRIZ DE SEGUIMIENTO'!#REF!</f>
        <v>#REF!</v>
      </c>
      <c r="J7" s="84" t="e">
        <f>'ANEXO 1. MATRIZ DE SEGUIMIENTO'!#REF!</f>
        <v>#REF!</v>
      </c>
      <c r="K7" s="124" t="e">
        <f t="shared" si="0"/>
        <v>#REF!</v>
      </c>
      <c r="O7" s="105">
        <v>20</v>
      </c>
    </row>
    <row r="8" spans="1:16" ht="45.75" thickBot="1" x14ac:dyDescent="0.3">
      <c r="A8" s="1374"/>
      <c r="B8" s="86" t="str">
        <f>[1]Hoja1!F99</f>
        <v>4.1.4 Establecimiento del programa de protección de la capa de ozono.</v>
      </c>
      <c r="C8" s="87" t="e">
        <f>'ANEXO 1. MATRIZ DE SEGUIMIENTO'!#REF!</f>
        <v>#REF!</v>
      </c>
      <c r="D8" s="87" t="e">
        <f>'ANEXO 1. MATRIZ DE SEGUIMIENTO'!#REF!</f>
        <v>#REF!</v>
      </c>
      <c r="E8" s="87" t="e">
        <f t="shared" si="1"/>
        <v>#REF!</v>
      </c>
      <c r="F8" s="1324"/>
      <c r="G8" s="1324"/>
      <c r="H8" s="1327"/>
      <c r="I8" s="84" t="e">
        <f>'ANEXO 1. MATRIZ DE SEGUIMIENTO'!#REF!</f>
        <v>#REF!</v>
      </c>
      <c r="J8" s="84" t="e">
        <f>'ANEXO 1. MATRIZ DE SEGUIMIENTO'!#REF!</f>
        <v>#REF!</v>
      </c>
      <c r="K8" s="124" t="e">
        <f t="shared" si="0"/>
        <v>#REF!</v>
      </c>
      <c r="O8" s="105">
        <v>0</v>
      </c>
    </row>
    <row r="9" spans="1:16" ht="45.75" thickBot="1" x14ac:dyDescent="0.3">
      <c r="A9" s="1374"/>
      <c r="B9" s="86" t="str">
        <f>[1]Hoja1!F100</f>
        <v>4.1.5 Establecimiento del programa de Cambio Climático.</v>
      </c>
      <c r="C9" s="87" t="e">
        <f>'ANEXO 1. MATRIZ DE SEGUIMIENTO'!#REF!</f>
        <v>#REF!</v>
      </c>
      <c r="D9" s="87" t="e">
        <f>'ANEXO 1. MATRIZ DE SEGUIMIENTO'!#REF!</f>
        <v>#REF!</v>
      </c>
      <c r="E9" s="87" t="e">
        <f t="shared" si="1"/>
        <v>#REF!</v>
      </c>
      <c r="F9" s="1324"/>
      <c r="G9" s="1324"/>
      <c r="H9" s="1327"/>
      <c r="I9" s="84" t="e">
        <f>'ANEXO 1. MATRIZ DE SEGUIMIENTO'!#REF!</f>
        <v>#REF!</v>
      </c>
      <c r="J9" s="84" t="e">
        <f>'ANEXO 1. MATRIZ DE SEGUIMIENTO'!#REF!</f>
        <v>#REF!</v>
      </c>
      <c r="K9" s="124" t="e">
        <f t="shared" si="0"/>
        <v>#REF!</v>
      </c>
      <c r="O9" s="105">
        <v>0</v>
      </c>
    </row>
    <row r="10" spans="1:16" ht="60.75" thickBot="1" x14ac:dyDescent="0.3">
      <c r="A10" s="1374"/>
      <c r="B10" s="86" t="str">
        <f>[1]Hoja1!F101</f>
        <v>4.1.6 Establecimiento del programa de Medidas Sanitarias y Fitosanitarias (MSF).</v>
      </c>
      <c r="C10" s="87" t="e">
        <f>'ANEXO 1. MATRIZ DE SEGUIMIENTO'!#REF!</f>
        <v>#REF!</v>
      </c>
      <c r="D10" s="87" t="e">
        <f>'ANEXO 1. MATRIZ DE SEGUIMIENTO'!#REF!</f>
        <v>#REF!</v>
      </c>
      <c r="E10" s="87" t="e">
        <f t="shared" si="1"/>
        <v>#REF!</v>
      </c>
      <c r="F10" s="1324"/>
      <c r="G10" s="1324"/>
      <c r="H10" s="1327"/>
      <c r="I10" s="84" t="e">
        <f>'ANEXO 1. MATRIZ DE SEGUIMIENTO'!#REF!</f>
        <v>#REF!</v>
      </c>
      <c r="J10" s="84" t="e">
        <f>'ANEXO 1. MATRIZ DE SEGUIMIENTO'!#REF!</f>
        <v>#REF!</v>
      </c>
      <c r="K10" s="124" t="e">
        <f t="shared" si="0"/>
        <v>#REF!</v>
      </c>
      <c r="O10" s="105">
        <v>0</v>
      </c>
    </row>
    <row r="11" spans="1:16" ht="60" x14ac:dyDescent="0.25">
      <c r="A11" s="1374"/>
      <c r="B11" s="86" t="str">
        <f>[1]Hoja1!F102</f>
        <v>4.1.7 Promoción de proyectos de mercados verdes en el Departamento del Cesar.</v>
      </c>
      <c r="C11" s="87" t="e">
        <f>'ANEXO 1. MATRIZ DE SEGUIMIENTO'!#REF!</f>
        <v>#REF!</v>
      </c>
      <c r="D11" s="87" t="e">
        <f>'ANEXO 1. MATRIZ DE SEGUIMIENTO'!#REF!</f>
        <v>#REF!</v>
      </c>
      <c r="E11" s="87" t="e">
        <f t="shared" si="1"/>
        <v>#REF!</v>
      </c>
      <c r="F11" s="1324"/>
      <c r="G11" s="1324"/>
      <c r="H11" s="1327"/>
      <c r="I11" s="84" t="e">
        <f>'ANEXO 1. MATRIZ DE SEGUIMIENTO'!#REF!</f>
        <v>#REF!</v>
      </c>
      <c r="J11" s="84" t="e">
        <f>'ANEXO 1. MATRIZ DE SEGUIMIENTO'!#REF!</f>
        <v>#REF!</v>
      </c>
      <c r="K11" s="124" t="e">
        <f t="shared" si="0"/>
        <v>#REF!</v>
      </c>
      <c r="O11" s="105">
        <v>0</v>
      </c>
    </row>
    <row r="12" spans="1:16" ht="135" x14ac:dyDescent="0.25">
      <c r="A12" s="1374"/>
      <c r="B12" s="86" t="str">
        <f>[1]Hoja1!F103</f>
        <v>4.1.8 Apoyo al aprovechamiento de residuos solidos bajo los programas de mercados verdes y aplicación de Tecnologías limpias en el municipio de Valledupar y en el resto del Departamento del Cesar</v>
      </c>
      <c r="C12" s="87" t="e">
        <f>'ANEXO 1. MATRIZ DE SEGUIMIENTO'!#REF!</f>
        <v>#REF!</v>
      </c>
      <c r="D12" s="87" t="e">
        <f>'ANEXO 1. MATRIZ DE SEGUIMIENTO'!#REF!</f>
        <v>#REF!</v>
      </c>
      <c r="E12" s="87" t="e">
        <f t="shared" si="1"/>
        <v>#REF!</v>
      </c>
      <c r="F12" s="1324"/>
      <c r="G12" s="1324"/>
      <c r="H12" s="1327"/>
      <c r="I12" s="154" t="e">
        <f>'ANEXO 1. MATRIZ DE SEGUIMIENTO'!#REF!</f>
        <v>#REF!</v>
      </c>
      <c r="J12" s="154" t="e">
        <f>'ANEXO 1. MATRIZ DE SEGUIMIENTO'!#REF!</f>
        <v>#REF!</v>
      </c>
      <c r="K12" s="124" t="e">
        <f t="shared" si="0"/>
        <v>#REF!</v>
      </c>
      <c r="O12" s="105">
        <v>0</v>
      </c>
    </row>
    <row r="13" spans="1:16" ht="90.75" thickBot="1" x14ac:dyDescent="0.3">
      <c r="A13" s="1375"/>
      <c r="B13" s="112" t="str">
        <f>[1]Hoja1!F104</f>
        <v xml:space="preserve">4.1.10 Control de Deforestación y captura de CO2 en diferentes áreas bajo la figura de conservación a través de servicios ambientales.   </v>
      </c>
      <c r="C13" s="113" t="e">
        <f>'ANEXO 1. MATRIZ DE SEGUIMIENTO'!#REF!</f>
        <v>#REF!</v>
      </c>
      <c r="D13" s="113" t="e">
        <f>'ANEXO 1. MATRIZ DE SEGUIMIENTO'!#REF!</f>
        <v>#REF!</v>
      </c>
      <c r="E13" s="113" t="e">
        <f t="shared" si="1"/>
        <v>#REF!</v>
      </c>
      <c r="F13" s="1325"/>
      <c r="G13" s="1325"/>
      <c r="H13" s="1328"/>
      <c r="I13" s="155" t="e">
        <f>'ANEXO 1. MATRIZ DE SEGUIMIENTO'!#REF!</f>
        <v>#REF!</v>
      </c>
      <c r="J13" s="219" t="e">
        <f>'ANEXO 1. MATRIZ DE SEGUIMIENTO'!#REF!</f>
        <v>#REF!</v>
      </c>
      <c r="K13" s="125" t="e">
        <f t="shared" si="0"/>
        <v>#REF!</v>
      </c>
      <c r="O13" s="105">
        <v>0</v>
      </c>
    </row>
    <row r="14" spans="1:16" ht="84" customHeight="1" x14ac:dyDescent="0.25">
      <c r="A14" s="1373" t="str">
        <f>[1]Hoja1!C106</f>
        <v xml:space="preserve">4.2 Formulación e implementación de una  POLITICA pública REGIONAL  de PML.  </v>
      </c>
      <c r="B14" s="162" t="str">
        <f>[1]Hoja1!F106</f>
        <v xml:space="preserve">4.2.1 Diseño y adopción de la  política pública  local  de PML.   (objetivo, estrategias, acciones y metas)  </v>
      </c>
      <c r="C14" s="127" t="e">
        <f>'ANEXO 1. MATRIZ DE SEGUIMIENTO'!#REF!</f>
        <v>#REF!</v>
      </c>
      <c r="D14" s="127" t="e">
        <f>'ANEXO 1. MATRIZ DE SEGUIMIENTO'!#REF!</f>
        <v>#REF!</v>
      </c>
      <c r="E14" s="127" t="e">
        <f t="shared" si="1"/>
        <v>#REF!</v>
      </c>
      <c r="F14" s="1323" t="e">
        <f>'ANEXO 1. MATRIZ DE SEGUIMIENTO'!#REF!</f>
        <v>#REF!</v>
      </c>
      <c r="G14" s="1323" t="e">
        <f>'ANEXO 1. MATRIZ DE SEGUIMIENTO'!#REF!</f>
        <v>#REF!</v>
      </c>
      <c r="H14" s="1332" t="e">
        <f>G14/F14*100</f>
        <v>#REF!</v>
      </c>
      <c r="I14" s="163" t="e">
        <f>'ANEXO 1. MATRIZ DE SEGUIMIENTO'!#REF!</f>
        <v>#REF!</v>
      </c>
      <c r="J14" s="163" t="e">
        <f>'ANEXO 1. MATRIZ DE SEGUIMIENTO'!#REF!</f>
        <v>#REF!</v>
      </c>
      <c r="K14" s="141" t="e">
        <f t="shared" si="0"/>
        <v>#REF!</v>
      </c>
      <c r="O14" s="105">
        <v>0</v>
      </c>
    </row>
    <row r="15" spans="1:16" ht="139.5" customHeight="1" x14ac:dyDescent="0.25">
      <c r="A15" s="1374"/>
      <c r="B15" s="142" t="str">
        <f>[1]Hoja1!F107</f>
        <v xml:space="preserve">4.2.2 Conformación de un equipo multidisciplinario  de trabajo para el desarrollo de la politica o  Programa de PML según  sectores  productivos y estratégicos vinculados.  </v>
      </c>
      <c r="C15" s="127" t="e">
        <f>'ANEXO 1. MATRIZ DE SEGUIMIENTO'!#REF!</f>
        <v>#REF!</v>
      </c>
      <c r="D15" s="127" t="e">
        <f>'ANEXO 1. MATRIZ DE SEGUIMIENTO'!#REF!</f>
        <v>#REF!</v>
      </c>
      <c r="E15" s="87" t="e">
        <f t="shared" si="1"/>
        <v>#REF!</v>
      </c>
      <c r="F15" s="1324"/>
      <c r="G15" s="1324"/>
      <c r="H15" s="1324"/>
      <c r="I15" s="154" t="e">
        <f>'ANEXO 1. MATRIZ DE SEGUIMIENTO'!#REF!</f>
        <v>#REF!</v>
      </c>
      <c r="J15" s="154" t="e">
        <f>'ANEXO 1. MATRIZ DE SEGUIMIENTO'!#REF!</f>
        <v>#REF!</v>
      </c>
      <c r="K15" s="124" t="e">
        <f t="shared" si="0"/>
        <v>#REF!</v>
      </c>
      <c r="O15" s="105">
        <v>0</v>
      </c>
    </row>
    <row r="16" spans="1:16" ht="75" x14ac:dyDescent="0.25">
      <c r="A16" s="1374"/>
      <c r="B16" s="142" t="str">
        <f>[1]Hoja1!F108</f>
        <v xml:space="preserve">4.2.3 Formulación e implementación del Proyecto de gestión integral de RESPEL como estrategia de PML    </v>
      </c>
      <c r="C16" s="127" t="e">
        <f>'ANEXO 1. MATRIZ DE SEGUIMIENTO'!#REF!</f>
        <v>#REF!</v>
      </c>
      <c r="D16" s="127" t="e">
        <f>'ANEXO 1. MATRIZ DE SEGUIMIENTO'!#REF!</f>
        <v>#REF!</v>
      </c>
      <c r="E16" s="87" t="e">
        <f t="shared" si="1"/>
        <v>#REF!</v>
      </c>
      <c r="F16" s="1382"/>
      <c r="G16" s="1382"/>
      <c r="H16" s="1382"/>
      <c r="I16" s="154" t="e">
        <f>'ANEXO 1. MATRIZ DE SEGUIMIENTO'!#REF!</f>
        <v>#REF!</v>
      </c>
      <c r="J16" s="154" t="e">
        <f>'ANEXO 1. MATRIZ DE SEGUIMIENTO'!#REF!</f>
        <v>#REF!</v>
      </c>
      <c r="K16" s="124" t="e">
        <f t="shared" si="0"/>
        <v>#REF!</v>
      </c>
      <c r="O16" s="105">
        <v>0</v>
      </c>
    </row>
    <row r="17" spans="1:11" x14ac:dyDescent="0.25">
      <c r="A17" s="1383" t="s">
        <v>331</v>
      </c>
      <c r="B17" s="1384"/>
      <c r="C17" s="158" t="e">
        <f>SUM(C5:C16)</f>
        <v>#REF!</v>
      </c>
      <c r="D17" s="158" t="e">
        <f>SUM(D5:D16)</f>
        <v>#REF!</v>
      </c>
      <c r="E17" s="159" t="e">
        <f>SUM(D17/C17*100)</f>
        <v>#REF!</v>
      </c>
      <c r="F17" s="159"/>
      <c r="G17" s="159"/>
      <c r="H17" s="159"/>
      <c r="I17" s="158" t="e">
        <f>SUM(I5:I16)</f>
        <v>#REF!</v>
      </c>
      <c r="J17" s="158" t="e">
        <f>SUM(J5:J16)</f>
        <v>#REF!</v>
      </c>
      <c r="K17" s="159" t="e">
        <f>SUM(J17/I17*100)</f>
        <v>#REF!</v>
      </c>
    </row>
  </sheetData>
  <mergeCells count="17">
    <mergeCell ref="F14:F16"/>
    <mergeCell ref="G14:G16"/>
    <mergeCell ref="H14:H16"/>
    <mergeCell ref="A14:A16"/>
    <mergeCell ref="A17:B17"/>
    <mergeCell ref="A1:K1"/>
    <mergeCell ref="A3:A4"/>
    <mergeCell ref="B3:B4"/>
    <mergeCell ref="C3:E3"/>
    <mergeCell ref="I3:K3"/>
    <mergeCell ref="A5:A13"/>
    <mergeCell ref="F2:H2"/>
    <mergeCell ref="I2:K2"/>
    <mergeCell ref="F3:H3"/>
    <mergeCell ref="F5:F13"/>
    <mergeCell ref="G5:G13"/>
    <mergeCell ref="H5:H13"/>
  </mergeCells>
  <printOptions horizontalCentered="1"/>
  <pageMargins left="0.70866141732283472" right="0.70866141732283472" top="0.74803149606299213" bottom="0.74803149606299213" header="0.31496062992125984" footer="0.31496062992125984"/>
  <pageSetup scale="85" orientation="landscape" verticalDpi="0" r:id="rId1"/>
  <ignoredErrors>
    <ignoredError sqref="E17"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8"/>
  <sheetViews>
    <sheetView topLeftCell="A4" zoomScale="70" zoomScaleNormal="70" workbookViewId="0">
      <pane ySplit="630" topLeftCell="A22" activePane="bottomLeft"/>
      <selection activeCell="F4" sqref="F1:H1048576"/>
      <selection pane="bottomLeft" activeCell="G41" sqref="G41"/>
    </sheetView>
  </sheetViews>
  <sheetFormatPr baseColWidth="10" defaultRowHeight="15" x14ac:dyDescent="0.25"/>
  <cols>
    <col min="1" max="1" width="33.42578125" customWidth="1"/>
    <col min="2" max="2" width="30.28515625" customWidth="1"/>
    <col min="3" max="3" width="17.42578125" customWidth="1"/>
    <col min="4" max="4" width="13" customWidth="1"/>
    <col min="5" max="8" width="17" customWidth="1"/>
    <col min="9" max="9" width="21.5703125" customWidth="1"/>
    <col min="10" max="10" width="23.42578125" customWidth="1"/>
    <col min="11" max="11" width="17.42578125" customWidth="1"/>
  </cols>
  <sheetData>
    <row r="1" spans="1:15" ht="38.25" customHeight="1" x14ac:dyDescent="0.25">
      <c r="A1" s="1385" t="s">
        <v>333</v>
      </c>
      <c r="B1" s="1385"/>
      <c r="C1" s="1385"/>
      <c r="D1" s="1385"/>
      <c r="E1" s="1385"/>
      <c r="F1" s="1385"/>
      <c r="G1" s="1385"/>
      <c r="H1" s="1385"/>
      <c r="I1" s="1385"/>
      <c r="J1" s="1385"/>
      <c r="K1" s="1385"/>
    </row>
    <row r="2" spans="1:15" ht="21" x14ac:dyDescent="0.35">
      <c r="A2" s="152"/>
      <c r="B2" s="152"/>
      <c r="C2" s="152"/>
      <c r="D2" s="152"/>
      <c r="E2" s="152"/>
      <c r="F2" s="1393" t="str">
        <f>'P4'!F2:H2</f>
        <v>POR PROYECTO</v>
      </c>
      <c r="G2" s="1393"/>
      <c r="H2" s="1393"/>
      <c r="I2" s="1394" t="str">
        <f>'P4'!I2:K2</f>
        <v>POR ACTIVIDAD</v>
      </c>
      <c r="J2" s="1394"/>
      <c r="K2" s="1394"/>
    </row>
    <row r="3" spans="1:15" x14ac:dyDescent="0.25">
      <c r="A3" s="1386" t="s">
        <v>322</v>
      </c>
      <c r="B3" s="1388" t="s">
        <v>21</v>
      </c>
      <c r="C3" s="1389" t="s">
        <v>323</v>
      </c>
      <c r="D3" s="1389"/>
      <c r="E3" s="1389"/>
      <c r="F3" s="1390" t="str">
        <f>I3</f>
        <v>EJECUCIÓN FINANCIERA 2010</v>
      </c>
      <c r="G3" s="1391"/>
      <c r="H3" s="1392"/>
      <c r="I3" s="1389" t="s">
        <v>324</v>
      </c>
      <c r="J3" s="1389"/>
      <c r="K3" s="1389"/>
    </row>
    <row r="4" spans="1:15" ht="30.75" thickBot="1" x14ac:dyDescent="0.3">
      <c r="A4" s="1387"/>
      <c r="B4" s="1381"/>
      <c r="C4" s="79" t="s">
        <v>325</v>
      </c>
      <c r="D4" s="79" t="s">
        <v>326</v>
      </c>
      <c r="E4" s="79" t="s">
        <v>327</v>
      </c>
      <c r="F4" s="259" t="str">
        <f>I4</f>
        <v xml:space="preserve">META PROGRAMADA </v>
      </c>
      <c r="G4" s="259" t="str">
        <f>J4</f>
        <v>META EJECUTADA</v>
      </c>
      <c r="H4" s="259" t="str">
        <f>K4</f>
        <v>PORCENTAJE EJECUCIÓN</v>
      </c>
      <c r="I4" s="80" t="s">
        <v>325</v>
      </c>
      <c r="J4" s="153" t="s">
        <v>326</v>
      </c>
      <c r="K4" s="153" t="s">
        <v>327</v>
      </c>
    </row>
    <row r="5" spans="1:15" ht="60" x14ac:dyDescent="0.25">
      <c r="A5" s="1395" t="str">
        <f>[1]Hoja1!C111</f>
        <v>5.1 Control de la contaminación por emisiones atmosfericas en el Departamento del Cesar.</v>
      </c>
      <c r="B5" s="198" t="str">
        <f>[1]Hoja1!F113</f>
        <v>5.1.1.3 Adquisición de vehículo y estación móvil para el control de emisiones de gases de automotores.</v>
      </c>
      <c r="C5" s="87" t="e">
        <f>'ANEXO 1. MATRIZ DE SEGUIMIENTO'!#REF!</f>
        <v>#REF!</v>
      </c>
      <c r="D5" s="87" t="e">
        <f>'ANEXO 1. MATRIZ DE SEGUIMIENTO'!#REF!</f>
        <v>#REF!</v>
      </c>
      <c r="E5" s="87">
        <v>100</v>
      </c>
      <c r="F5" s="1355" t="e">
        <f>'ANEXO 1. MATRIZ DE SEGUIMIENTO'!#REF!</f>
        <v>#REF!</v>
      </c>
      <c r="G5" s="1355" t="e">
        <f>'ANEXO 1. MATRIZ DE SEGUIMIENTO'!#REF!</f>
        <v>#REF!</v>
      </c>
      <c r="H5" s="1356" t="e">
        <f>G5/F5*100</f>
        <v>#REF!</v>
      </c>
      <c r="I5" s="88" t="e">
        <f>'ANEXO 1. MATRIZ DE SEGUIMIENTO'!#REF!</f>
        <v>#REF!</v>
      </c>
      <c r="J5" s="88" t="e">
        <f>'ANEXO 1. MATRIZ DE SEGUIMIENTO'!#REF!</f>
        <v>#REF!</v>
      </c>
      <c r="K5" s="124" t="e">
        <f>J5/I5*100</f>
        <v>#REF!</v>
      </c>
      <c r="O5" s="105">
        <v>0</v>
      </c>
    </row>
    <row r="6" spans="1:15" ht="60" x14ac:dyDescent="0.25">
      <c r="A6" s="1396"/>
      <c r="B6" s="86" t="str">
        <f>[1]Hoja1!F118</f>
        <v>5.1.4 Ampliación y operación de la red de monitoreo del aire en la zona minera del Departamento del Cesar.</v>
      </c>
      <c r="C6" s="87" t="e">
        <f>'ANEXO 1. MATRIZ DE SEGUIMIENTO'!#REF!</f>
        <v>#REF!</v>
      </c>
      <c r="D6" s="87" t="e">
        <f>'ANEXO 1. MATRIZ DE SEGUIMIENTO'!#REF!</f>
        <v>#REF!</v>
      </c>
      <c r="E6" s="87" t="e">
        <f>D6/C6*100</f>
        <v>#REF!</v>
      </c>
      <c r="F6" s="1324"/>
      <c r="G6" s="1324"/>
      <c r="H6" s="1327"/>
      <c r="I6" s="154" t="e">
        <f>'ANEXO 1. MATRIZ DE SEGUIMIENTO'!#REF!</f>
        <v>#REF!</v>
      </c>
      <c r="J6" s="154" t="e">
        <f>'ANEXO 1. MATRIZ DE SEGUIMIENTO'!#REF!</f>
        <v>#REF!</v>
      </c>
      <c r="K6" s="187" t="e">
        <f>J6/I6*100</f>
        <v>#REF!</v>
      </c>
      <c r="O6" s="105">
        <v>1</v>
      </c>
    </row>
    <row r="7" spans="1:15" ht="45.75" thickBot="1" x14ac:dyDescent="0.3">
      <c r="A7" s="1397"/>
      <c r="B7" s="112" t="str">
        <f>[1]Hoja1!F119</f>
        <v>5.1.5 Realización estudio epidemiológico en la zona carbonífera del Cesar.</v>
      </c>
      <c r="C7" s="127" t="e">
        <f>'ANEXO 1. MATRIZ DE SEGUIMIENTO'!#REF!</f>
        <v>#REF!</v>
      </c>
      <c r="D7" s="127" t="e">
        <f>'ANEXO 1. MATRIZ DE SEGUIMIENTO'!#REF!</f>
        <v>#REF!</v>
      </c>
      <c r="E7" s="188" t="e">
        <f>D7/C7*100</f>
        <v>#REF!</v>
      </c>
      <c r="F7" s="1325"/>
      <c r="G7" s="1325"/>
      <c r="H7" s="1328"/>
      <c r="I7" s="155" t="e">
        <f>'ANEXO 1. MATRIZ DE SEGUIMIENTO'!#REF!</f>
        <v>#REF!</v>
      </c>
      <c r="J7" s="219" t="e">
        <f>'ANEXO 1. MATRIZ DE SEGUIMIENTO'!#REF!</f>
        <v>#REF!</v>
      </c>
      <c r="K7" s="125" t="e">
        <f>J7/I7*100</f>
        <v>#REF!</v>
      </c>
      <c r="O7" s="105">
        <v>0.1</v>
      </c>
    </row>
    <row r="8" spans="1:15" x14ac:dyDescent="0.25">
      <c r="A8" s="1376" t="str">
        <f>[1]Hoja1!C121</f>
        <v>5.2. Registro, control ambiental y monitoreo de la calidad del aire en la zona minera del carbón del Departamento del Cesar.</v>
      </c>
      <c r="B8" s="1403" t="str">
        <f>[1]Hoja1!F121</f>
        <v>5.2.1 Acciones de control, monitoreo y manejo ambiental en la zona minera según acuerdos de la Jagua. Operación Red de Monitoreo de la Calidad del Aire en la Zona Carbonífera del Cesar.</v>
      </c>
      <c r="C8" s="221" t="e">
        <f>'ANEXO 1. MATRIZ DE SEGUIMIENTO'!#REF!</f>
        <v>#REF!</v>
      </c>
      <c r="D8" s="221" t="e">
        <f>'ANEXO 1. MATRIZ DE SEGUIMIENTO'!#REF!</f>
        <v>#REF!</v>
      </c>
      <c r="E8" s="145" t="e">
        <f>D8/C8*100</f>
        <v>#REF!</v>
      </c>
      <c r="F8" s="1432" t="e">
        <f>'ANEXO 1. MATRIZ DE SEGUIMIENTO'!#REF!</f>
        <v>#REF!</v>
      </c>
      <c r="G8" s="1432" t="e">
        <f>'ANEXO 1. MATRIZ DE SEGUIMIENTO'!#REF!</f>
        <v>#REF!</v>
      </c>
      <c r="H8" s="1435" t="e">
        <f>G8/F8*100</f>
        <v>#REF!</v>
      </c>
      <c r="I8" s="1405" t="e">
        <f>'ANEXO 1. MATRIZ DE SEGUIMIENTO'!#REF!</f>
        <v>#REF!</v>
      </c>
      <c r="J8" s="1405" t="e">
        <f>'ANEXO 1. MATRIZ DE SEGUIMIENTO'!#REF!</f>
        <v>#REF!</v>
      </c>
      <c r="K8" s="1407" t="e">
        <f>J8/I8*100</f>
        <v>#REF!</v>
      </c>
      <c r="O8" s="105">
        <v>0</v>
      </c>
    </row>
    <row r="9" spans="1:15" x14ac:dyDescent="0.25">
      <c r="A9" s="1374"/>
      <c r="B9" s="1313"/>
      <c r="C9" s="242" t="e">
        <f>'ANEXO 1. MATRIZ DE SEGUIMIENTO'!#REF!</f>
        <v>#REF!</v>
      </c>
      <c r="D9" s="242" t="e">
        <f>'ANEXO 1. MATRIZ DE SEGUIMIENTO'!#REF!</f>
        <v>#REF!</v>
      </c>
      <c r="E9" s="146" t="e">
        <f>D9/C9*100</f>
        <v>#REF!</v>
      </c>
      <c r="F9" s="1433"/>
      <c r="G9" s="1433"/>
      <c r="H9" s="1436"/>
      <c r="I9" s="1406"/>
      <c r="J9" s="1406"/>
      <c r="K9" s="1408"/>
      <c r="O9" s="105">
        <v>0</v>
      </c>
    </row>
    <row r="10" spans="1:15" ht="15.75" thickBot="1" x14ac:dyDescent="0.3">
      <c r="A10" s="1402"/>
      <c r="B10" s="1404"/>
      <c r="C10" s="135" t="e">
        <f>'ANEXO 1. MATRIZ DE SEGUIMIENTO'!#REF!</f>
        <v>#REF!</v>
      </c>
      <c r="D10" s="135" t="e">
        <f>'ANEXO 1. MATRIZ DE SEGUIMIENTO'!#REF!</f>
        <v>#REF!</v>
      </c>
      <c r="E10" s="222" t="e">
        <f>D10/C10*100</f>
        <v>#REF!</v>
      </c>
      <c r="F10" s="1434"/>
      <c r="G10" s="1434"/>
      <c r="H10" s="1437"/>
      <c r="I10" s="1406"/>
      <c r="J10" s="1406"/>
      <c r="K10" s="1408"/>
      <c r="O10" s="105">
        <v>0</v>
      </c>
    </row>
    <row r="11" spans="1:15" ht="30" x14ac:dyDescent="0.25">
      <c r="A11" s="1376" t="str">
        <f>[1]Hoja1!C125</f>
        <v>5.3. Control de la contaminación por vertimientos hacia los cuerpos de agua del Departamento del Cesar.</v>
      </c>
      <c r="B11" s="197" t="str">
        <f>[1]Hoja1!F125</f>
        <v xml:space="preserve">5.3.1 Control y seguimiento a los PSMV aprobados  </v>
      </c>
      <c r="C11" s="137" t="e">
        <f>'ANEXO 1. MATRIZ DE SEGUIMIENTO'!#REF!</f>
        <v>#REF!</v>
      </c>
      <c r="D11" s="137" t="e">
        <f>'ANEXO 1. MATRIZ DE SEGUIMIENTO'!#REF!</f>
        <v>#REF!</v>
      </c>
      <c r="E11" s="83">
        <v>100</v>
      </c>
      <c r="F11" s="1323" t="e">
        <f>'ANEXO 1. MATRIZ DE SEGUIMIENTO'!#REF!</f>
        <v>#REF!</v>
      </c>
      <c r="G11" s="1323" t="e">
        <f>'ANEXO 1. MATRIZ DE SEGUIMIENTO'!#REF!</f>
        <v>#REF!</v>
      </c>
      <c r="H11" s="1326" t="e">
        <f>G11/F11*100</f>
        <v>#REF!</v>
      </c>
      <c r="I11" s="156" t="e">
        <f>'ANEXO 1. MATRIZ DE SEGUIMIENTO'!#REF!</f>
        <v>#REF!</v>
      </c>
      <c r="J11" s="156" t="e">
        <f>'ANEXO 1. MATRIZ DE SEGUIMIENTO'!#REF!</f>
        <v>#REF!</v>
      </c>
      <c r="K11" s="189" t="e">
        <f>J11/I11*100</f>
        <v>#REF!</v>
      </c>
      <c r="O11" s="105">
        <v>30</v>
      </c>
    </row>
    <row r="12" spans="1:15" x14ac:dyDescent="0.25">
      <c r="A12" s="1374"/>
      <c r="B12" s="1313" t="str">
        <f>[1]Hoja1!F126</f>
        <v xml:space="preserve">5.3.2 Formulación,  diseño e implementaión de una  red de monitoreo  de aguas residuales domésticas  e  industirales </v>
      </c>
      <c r="C12" s="87" t="e">
        <f>'ANEXO 1. MATRIZ DE SEGUIMIENTO'!#REF!</f>
        <v>#REF!</v>
      </c>
      <c r="D12" s="87" t="e">
        <f>'ANEXO 1. MATRIZ DE SEGUIMIENTO'!#REF!</f>
        <v>#REF!</v>
      </c>
      <c r="E12" s="87" t="e">
        <f>D12/C12*100</f>
        <v>#REF!</v>
      </c>
      <c r="F12" s="1324"/>
      <c r="G12" s="1324"/>
      <c r="H12" s="1327"/>
      <c r="I12" s="1315" t="e">
        <f>'ANEXO 1. MATRIZ DE SEGUIMIENTO'!#REF!</f>
        <v>#REF!</v>
      </c>
      <c r="J12" s="1315" t="e">
        <f>'ANEXO 1. MATRIZ DE SEGUIMIENTO'!#REF!</f>
        <v>#REF!</v>
      </c>
      <c r="K12" s="1400" t="e">
        <f>J12/I12*100</f>
        <v>#REF!</v>
      </c>
      <c r="O12" s="105">
        <v>0</v>
      </c>
    </row>
    <row r="13" spans="1:15" ht="62.25" customHeight="1" x14ac:dyDescent="0.25">
      <c r="A13" s="1374"/>
      <c r="B13" s="1313"/>
      <c r="C13" s="87" t="e">
        <f>'ANEXO 1. MATRIZ DE SEGUIMIENTO'!#REF!</f>
        <v>#REF!</v>
      </c>
      <c r="D13" s="87" t="e">
        <f>'ANEXO 1. MATRIZ DE SEGUIMIENTO'!#REF!</f>
        <v>#REF!</v>
      </c>
      <c r="E13" s="87">
        <v>0</v>
      </c>
      <c r="F13" s="1324"/>
      <c r="G13" s="1324"/>
      <c r="H13" s="1327"/>
      <c r="I13" s="1315"/>
      <c r="J13" s="1315"/>
      <c r="K13" s="1400"/>
      <c r="O13" s="105"/>
    </row>
    <row r="14" spans="1:15" ht="60" x14ac:dyDescent="0.25">
      <c r="A14" s="1374"/>
      <c r="B14" s="220" t="str">
        <f>[1]Hoja1!F128</f>
        <v>5.3.3 Caracterización e Impacto Ambiental por vertimientos en la cuenca media y baja del Río Cesar.</v>
      </c>
      <c r="C14" s="87" t="e">
        <f>'ANEXO 1. MATRIZ DE SEGUIMIENTO'!#REF!</f>
        <v>#REF!</v>
      </c>
      <c r="D14" s="87" t="e">
        <f>'ANEXO 1. MATRIZ DE SEGUIMIENTO'!#REF!</f>
        <v>#REF!</v>
      </c>
      <c r="E14" s="87" t="e">
        <f>D14/C14*100</f>
        <v>#REF!</v>
      </c>
      <c r="F14" s="1324"/>
      <c r="G14" s="1324"/>
      <c r="H14" s="1327"/>
      <c r="I14" s="154" t="e">
        <f>'ANEXO 1. MATRIZ DE SEGUIMIENTO'!#REF!</f>
        <v>#REF!</v>
      </c>
      <c r="J14" s="154" t="e">
        <f>'ANEXO 1. MATRIZ DE SEGUIMIENTO'!#REF!</f>
        <v>#REF!</v>
      </c>
      <c r="K14" s="223" t="e">
        <f>J14/I14*100</f>
        <v>#REF!</v>
      </c>
      <c r="O14" s="105">
        <v>0</v>
      </c>
    </row>
    <row r="15" spans="1:15" x14ac:dyDescent="0.25">
      <c r="A15" s="1374"/>
      <c r="B15" s="1398" t="str">
        <f>[1]Hoja1!F129</f>
        <v>5.3.4 Implementación y operación del laboratorio de aguas</v>
      </c>
      <c r="C15" s="87" t="e">
        <f>'ANEXO 1. MATRIZ DE SEGUIMIENTO'!#REF!</f>
        <v>#REF!</v>
      </c>
      <c r="D15" s="87" t="e">
        <f>'ANEXO 1. MATRIZ DE SEGUIMIENTO'!#REF!</f>
        <v>#REF!</v>
      </c>
      <c r="E15" s="87" t="e">
        <f>D15/C15*100</f>
        <v>#REF!</v>
      </c>
      <c r="F15" s="1324"/>
      <c r="G15" s="1324"/>
      <c r="H15" s="1327"/>
      <c r="I15" s="1315" t="e">
        <f>'ANEXO 1. MATRIZ DE SEGUIMIENTO'!#REF!</f>
        <v>#REF!</v>
      </c>
      <c r="J15" s="1315" t="e">
        <f>'ANEXO 1. MATRIZ DE SEGUIMIENTO'!#REF!</f>
        <v>#REF!</v>
      </c>
      <c r="K15" s="1400" t="e">
        <f>J15/I15*100</f>
        <v>#REF!</v>
      </c>
      <c r="O15" s="105">
        <v>0.1</v>
      </c>
    </row>
    <row r="16" spans="1:15" x14ac:dyDescent="0.25">
      <c r="A16" s="1374"/>
      <c r="B16" s="1398"/>
      <c r="C16" s="87" t="e">
        <f>'ANEXO 1. MATRIZ DE SEGUIMIENTO'!#REF!</f>
        <v>#REF!</v>
      </c>
      <c r="D16" s="87" t="e">
        <f>'ANEXO 1. MATRIZ DE SEGUIMIENTO'!#REF!</f>
        <v>#REF!</v>
      </c>
      <c r="E16" s="87">
        <v>0</v>
      </c>
      <c r="F16" s="1324"/>
      <c r="G16" s="1324"/>
      <c r="H16" s="1327"/>
      <c r="I16" s="1315"/>
      <c r="J16" s="1315"/>
      <c r="K16" s="1400"/>
      <c r="O16" s="105"/>
    </row>
    <row r="17" spans="1:15" ht="15.75" thickBot="1" x14ac:dyDescent="0.3">
      <c r="A17" s="1375"/>
      <c r="B17" s="1399"/>
      <c r="C17" s="113" t="e">
        <f>'ANEXO 1. MATRIZ DE SEGUIMIENTO'!#REF!</f>
        <v>#REF!</v>
      </c>
      <c r="D17" s="113" t="e">
        <f>'ANEXO 1. MATRIZ DE SEGUIMIENTO'!#REF!</f>
        <v>#REF!</v>
      </c>
      <c r="E17" s="113">
        <v>0</v>
      </c>
      <c r="F17" s="1325"/>
      <c r="G17" s="1325"/>
      <c r="H17" s="1328"/>
      <c r="I17" s="1319"/>
      <c r="J17" s="1319"/>
      <c r="K17" s="1401"/>
      <c r="O17" s="105"/>
    </row>
    <row r="18" spans="1:15" x14ac:dyDescent="0.25">
      <c r="A18" s="1360" t="str">
        <f>[1]Hoja1!C133</f>
        <v>5.4. Apoyo a la gestión de los sistemas de agua potable y saneamiento básico en el Departamento del Cesar.</v>
      </c>
      <c r="B18" s="1409" t="str">
        <f>[1]Hoja1!F133</f>
        <v>5.4.1 Gestión y manejo de residuos solidos en el Departamento del Cesar.</v>
      </c>
      <c r="C18" s="127">
        <f>[1]Hoja1!L133</f>
        <v>13</v>
      </c>
      <c r="D18" s="107" t="e">
        <f>'ANEXO 1. MATRIZ DE SEGUIMIENTO'!#REF!</f>
        <v>#REF!</v>
      </c>
      <c r="E18" s="127">
        <v>100</v>
      </c>
      <c r="F18" s="1323" t="e">
        <f>'ANEXO 1. MATRIZ DE SEGUIMIENTO'!#REF!</f>
        <v>#REF!</v>
      </c>
      <c r="G18" s="1323" t="e">
        <f>'ANEXO 1. MATRIZ DE SEGUIMIENTO'!#REF!</f>
        <v>#REF!</v>
      </c>
      <c r="H18" s="1326" t="e">
        <f>G18/F18*100</f>
        <v>#REF!</v>
      </c>
      <c r="I18" s="1411" t="e">
        <f>'ANEXO 1. MATRIZ DE SEGUIMIENTO'!#REF!</f>
        <v>#REF!</v>
      </c>
      <c r="J18" s="1411" t="e">
        <f>'ANEXO 1. MATRIZ DE SEGUIMIENTO'!#REF!</f>
        <v>#REF!</v>
      </c>
      <c r="K18" s="1412" t="e">
        <f>J18/I18*100</f>
        <v>#REF!</v>
      </c>
      <c r="O18" s="105">
        <v>40</v>
      </c>
    </row>
    <row r="19" spans="1:15" x14ac:dyDescent="0.25">
      <c r="A19" s="1321"/>
      <c r="B19" s="1410"/>
      <c r="C19" s="87" t="e">
        <f>'ANEXO 1. MATRIZ DE SEGUIMIENTO'!#REF!</f>
        <v>#REF!</v>
      </c>
      <c r="D19" s="87" t="e">
        <f>'ANEXO 1. MATRIZ DE SEGUIMIENTO'!#REF!</f>
        <v>#REF!</v>
      </c>
      <c r="E19" s="87" t="e">
        <f>D19/C19*100</f>
        <v>#REF!</v>
      </c>
      <c r="F19" s="1324"/>
      <c r="G19" s="1324"/>
      <c r="H19" s="1327"/>
      <c r="I19" s="1315"/>
      <c r="J19" s="1315"/>
      <c r="K19" s="1400"/>
      <c r="O19" s="105">
        <v>60</v>
      </c>
    </row>
    <row r="20" spans="1:15" x14ac:dyDescent="0.25">
      <c r="A20" s="1321"/>
      <c r="B20" s="1410"/>
      <c r="C20" s="87" t="e">
        <f>'ANEXO 1. MATRIZ DE SEGUIMIENTO'!#REF!</f>
        <v>#REF!</v>
      </c>
      <c r="D20" s="87" t="e">
        <f>'ANEXO 1. MATRIZ DE SEGUIMIENTO'!#REF!</f>
        <v>#REF!</v>
      </c>
      <c r="E20" s="87">
        <v>100</v>
      </c>
      <c r="F20" s="1324"/>
      <c r="G20" s="1324"/>
      <c r="H20" s="1327"/>
      <c r="I20" s="1315"/>
      <c r="J20" s="1315"/>
      <c r="K20" s="1400"/>
      <c r="O20" s="105">
        <v>0</v>
      </c>
    </row>
    <row r="21" spans="1:15" x14ac:dyDescent="0.25">
      <c r="A21" s="1321"/>
      <c r="B21" s="1410"/>
      <c r="C21" s="87" t="e">
        <f>'ANEXO 1. MATRIZ DE SEGUIMIENTO'!#REF!</f>
        <v>#REF!</v>
      </c>
      <c r="D21" s="87" t="e">
        <f>'ANEXO 1. MATRIZ DE SEGUIMIENTO'!#REF!</f>
        <v>#REF!</v>
      </c>
      <c r="E21" s="87">
        <v>100</v>
      </c>
      <c r="F21" s="1324"/>
      <c r="G21" s="1324"/>
      <c r="H21" s="1327"/>
      <c r="I21" s="1315"/>
      <c r="J21" s="1315"/>
      <c r="K21" s="1400"/>
      <c r="O21" s="105">
        <v>0</v>
      </c>
    </row>
    <row r="22" spans="1:15" ht="45.75" thickBot="1" x14ac:dyDescent="0.3">
      <c r="A22" s="1321"/>
      <c r="B22" s="198" t="str">
        <f>[1]Hoja1!F137</f>
        <v>5.4.2. Gestión y manejo de aguas residuales en el Departamento del Cesar</v>
      </c>
      <c r="C22" s="87" t="e">
        <f>'ANEXO 1. MATRIZ DE SEGUIMIENTO'!#REF!</f>
        <v>#REF!</v>
      </c>
      <c r="D22" s="87" t="e">
        <f>'ANEXO 1. MATRIZ DE SEGUIMIENTO'!#REF!</f>
        <v>#REF!</v>
      </c>
      <c r="E22" s="87" t="e">
        <f>D22/C22*100</f>
        <v>#REF!</v>
      </c>
      <c r="F22" s="1325"/>
      <c r="G22" s="1325"/>
      <c r="H22" s="1328"/>
      <c r="I22" s="88" t="e">
        <f>'ANEXO 1. MATRIZ DE SEGUIMIENTO'!#REF!</f>
        <v>#REF!</v>
      </c>
      <c r="J22" s="88" t="e">
        <f>'ANEXO 1. MATRIZ DE SEGUIMIENTO'!#REF!</f>
        <v>#REF!</v>
      </c>
      <c r="K22" s="90" t="e">
        <f>J22/I22*100</f>
        <v>#REF!</v>
      </c>
      <c r="O22" s="105">
        <v>0</v>
      </c>
    </row>
    <row r="23" spans="1:15" ht="60" x14ac:dyDescent="0.25">
      <c r="A23" s="1424" t="str">
        <f>[1]Hoja1!C141</f>
        <v>5.5. Prevención y mitigación del Riesgo y desastres naturales en la jurisdicción de Corpocesar.</v>
      </c>
      <c r="B23" s="191" t="str">
        <f>[1]Hoja1!F141</f>
        <v>5.5.1 Prevención y atención de incendios forestales a través de contratos o convenios de cooperación técnica y financiera.</v>
      </c>
      <c r="C23" s="97" t="e">
        <f>'ANEXO 1. MATRIZ DE SEGUIMIENTO'!#REF!</f>
        <v>#REF!</v>
      </c>
      <c r="D23" s="97" t="e">
        <f>'ANEXO 1. MATRIZ DE SEGUIMIENTO'!#REF!</f>
        <v>#REF!</v>
      </c>
      <c r="E23" s="83">
        <v>100</v>
      </c>
      <c r="F23" s="1323" t="e">
        <f>'ANEXO 1. MATRIZ DE SEGUIMIENTO'!#REF!</f>
        <v>#REF!</v>
      </c>
      <c r="G23" s="1323" t="e">
        <f>'ANEXO 1. MATRIZ DE SEGUIMIENTO'!#REF!</f>
        <v>#REF!</v>
      </c>
      <c r="H23" s="1326" t="e">
        <f>G23/F23*100</f>
        <v>#REF!</v>
      </c>
      <c r="I23" s="84" t="e">
        <f>'ANEXO 1. MATRIZ DE SEGUIMIENTO'!#REF!</f>
        <v>#REF!</v>
      </c>
      <c r="J23" s="84" t="e">
        <f>'ANEXO 1. MATRIZ DE SEGUIMIENTO'!#REF!</f>
        <v>#REF!</v>
      </c>
      <c r="K23" s="192" t="e">
        <f>J23/I23*100</f>
        <v>#REF!</v>
      </c>
      <c r="O23" s="105">
        <v>0</v>
      </c>
    </row>
    <row r="24" spans="1:15" ht="75" x14ac:dyDescent="0.25">
      <c r="A24" s="1425"/>
      <c r="B24" s="193" t="str">
        <f>[1]Hoja1!F142</f>
        <v xml:space="preserve">5.5.2 Formulación y adopción de las determinantes ambientales del área de jurisdicción de Corpocesar, para el Ordenamiento Territorial. </v>
      </c>
      <c r="C24" s="87" t="e">
        <f>'ANEXO 1. MATRIZ DE SEGUIMIENTO'!#REF!</f>
        <v>#REF!</v>
      </c>
      <c r="D24" s="87" t="e">
        <f>'ANEXO 1. MATRIZ DE SEGUIMIENTO'!#REF!</f>
        <v>#REF!</v>
      </c>
      <c r="E24" s="243" t="e">
        <f>D24/C24*100</f>
        <v>#REF!</v>
      </c>
      <c r="F24" s="1324"/>
      <c r="G24" s="1324"/>
      <c r="H24" s="1327"/>
      <c r="I24" s="88" t="e">
        <f>'ANEXO 1. MATRIZ DE SEGUIMIENTO'!#REF!</f>
        <v>#REF!</v>
      </c>
      <c r="J24" s="88" t="e">
        <f>'ANEXO 1. MATRIZ DE SEGUIMIENTO'!#REF!</f>
        <v>#REF!</v>
      </c>
      <c r="K24" s="190" t="e">
        <f>J24/I24*100</f>
        <v>#REF!</v>
      </c>
      <c r="O24" s="105">
        <v>0</v>
      </c>
    </row>
    <row r="25" spans="1:15" ht="45" x14ac:dyDescent="0.25">
      <c r="A25" s="1425"/>
      <c r="B25" s="193" t="str">
        <f>[1]Hoja1!F143</f>
        <v>5.5.3 Diseño y/o Construcción de obras de control de erosión e inundaciones.</v>
      </c>
      <c r="C25" s="87" t="e">
        <f>'ANEXO 1. MATRIZ DE SEGUIMIENTO'!#REF!</f>
        <v>#REF!</v>
      </c>
      <c r="D25" s="87" t="e">
        <f>'ANEXO 1. MATRIZ DE SEGUIMIENTO'!#REF!</f>
        <v>#REF!</v>
      </c>
      <c r="E25" s="243">
        <v>100</v>
      </c>
      <c r="F25" s="1324"/>
      <c r="G25" s="1324"/>
      <c r="H25" s="1327"/>
      <c r="I25" s="88" t="e">
        <f>'ANEXO 1. MATRIZ DE SEGUIMIENTO'!#REF!</f>
        <v>#REF!</v>
      </c>
      <c r="J25" s="88" t="e">
        <f>'ANEXO 1. MATRIZ DE SEGUIMIENTO'!#REF!</f>
        <v>#REF!</v>
      </c>
      <c r="K25" s="190" t="e">
        <f>J25/I25*100</f>
        <v>#REF!</v>
      </c>
      <c r="O25" s="105">
        <v>0</v>
      </c>
    </row>
    <row r="26" spans="1:15" ht="45" customHeight="1" x14ac:dyDescent="0.25">
      <c r="A26" s="1417" t="str">
        <f>A23</f>
        <v>5.5. Prevención y mitigación del Riesgo y desastres naturales en la jurisdicción de Corpocesar.</v>
      </c>
      <c r="B26" s="1418" t="str">
        <f>[1]Hoja1!F146</f>
        <v xml:space="preserve">5.5.6.  Formulación  e implementación del Plan de Gestión Integral del Riesgo - GIR- </v>
      </c>
      <c r="C26" s="87" t="e">
        <f>'ANEXO 1. MATRIZ DE SEGUIMIENTO'!#REF!</f>
        <v>#REF!</v>
      </c>
      <c r="D26" s="87" t="e">
        <f>'ANEXO 1. MATRIZ DE SEGUIMIENTO'!#REF!</f>
        <v>#REF!</v>
      </c>
      <c r="E26" s="87" t="e">
        <f>D26/C26*100</f>
        <v>#REF!</v>
      </c>
      <c r="F26" s="1324"/>
      <c r="G26" s="1324"/>
      <c r="H26" s="1327"/>
      <c r="I26" s="1420" t="e">
        <f>'ANEXO 1. MATRIZ DE SEGUIMIENTO'!#REF!</f>
        <v>#REF!</v>
      </c>
      <c r="J26" s="1420" t="e">
        <f>'ANEXO 1. MATRIZ DE SEGUIMIENTO'!#REF!</f>
        <v>#REF!</v>
      </c>
      <c r="K26" s="1351" t="e">
        <f>J26/I26*100</f>
        <v>#REF!</v>
      </c>
      <c r="O26" s="105">
        <v>0</v>
      </c>
    </row>
    <row r="27" spans="1:15" x14ac:dyDescent="0.25">
      <c r="A27" s="1430"/>
      <c r="B27" s="1418"/>
      <c r="C27" s="87" t="e">
        <f>'ANEXO 1. MATRIZ DE SEGUIMIENTO'!#REF!</f>
        <v>#REF!</v>
      </c>
      <c r="D27" s="87" t="e">
        <f>'ANEXO 1. MATRIZ DE SEGUIMIENTO'!#REF!</f>
        <v>#REF!</v>
      </c>
      <c r="E27" s="87" t="e">
        <f>D27/C27*100</f>
        <v>#REF!</v>
      </c>
      <c r="F27" s="1324"/>
      <c r="G27" s="1324"/>
      <c r="H27" s="1327"/>
      <c r="I27" s="1411"/>
      <c r="J27" s="1411"/>
      <c r="K27" s="1351"/>
      <c r="O27" s="105"/>
    </row>
    <row r="28" spans="1:15" ht="90.75" thickBot="1" x14ac:dyDescent="0.3">
      <c r="A28" s="1431"/>
      <c r="B28" s="194" t="str">
        <f>[1]Hoja1!F148</f>
        <v>5.5.7.  Estrategia de apoyo para solucionar la problemática del ataque del comején y las hormigas a la Arborización de Valledupar y otras Zonas del Departamento del Cesar.</v>
      </c>
      <c r="C28" s="127" t="e">
        <f>'ANEXO 1. MATRIZ DE SEGUIMIENTO'!#REF!</f>
        <v>#REF!</v>
      </c>
      <c r="D28" s="127" t="e">
        <f>'ANEXO 1. MATRIZ DE SEGUIMIENTO'!#REF!</f>
        <v>#REF!</v>
      </c>
      <c r="E28" s="92" t="e">
        <f>D28/C28*100</f>
        <v>#REF!</v>
      </c>
      <c r="F28" s="1325"/>
      <c r="G28" s="1325"/>
      <c r="H28" s="1328"/>
      <c r="I28" s="93" t="e">
        <f>'ANEXO 1. MATRIZ DE SEGUIMIENTO'!#REF!</f>
        <v>#REF!</v>
      </c>
      <c r="J28" s="93" t="e">
        <f>'ANEXO 1. MATRIZ DE SEGUIMIENTO'!#REF!</f>
        <v>#REF!</v>
      </c>
      <c r="K28" s="195" t="e">
        <f>J28/I28*100</f>
        <v>#REF!</v>
      </c>
      <c r="O28" s="105">
        <v>0</v>
      </c>
    </row>
    <row r="29" spans="1:15" ht="75" x14ac:dyDescent="0.25">
      <c r="A29" s="1415" t="str">
        <f>[1]Hoja1!C150</f>
        <v>5.6. Fortalecimiento del control ambiental a través de los procesos misionales en la jurisdicción de Corpocesar.</v>
      </c>
      <c r="B29" s="191" t="str">
        <f>[1]Hoja1!F150</f>
        <v>5.6.1 Evaluación y Seguimiento a los instrumentos ambientales que otorga Corpocesar, y atención de quejas por infracciones ambientales.</v>
      </c>
      <c r="C29" s="97" t="e">
        <f>'ANEXO 1. MATRIZ DE SEGUIMIENTO'!#REF!</f>
        <v>#REF!</v>
      </c>
      <c r="D29" s="97" t="e">
        <f>'ANEXO 1. MATRIZ DE SEGUIMIENTO'!#REF!</f>
        <v>#REF!</v>
      </c>
      <c r="E29" s="83">
        <v>100</v>
      </c>
      <c r="F29" s="1323" t="e">
        <f>'ANEXO 1. MATRIZ DE SEGUIMIENTO'!#REF!</f>
        <v>#REF!</v>
      </c>
      <c r="G29" s="1323" t="e">
        <f>'ANEXO 1. MATRIZ DE SEGUIMIENTO'!#REF!</f>
        <v>#REF!</v>
      </c>
      <c r="H29" s="1421" t="e">
        <f>G29/F29*100</f>
        <v>#REF!</v>
      </c>
      <c r="I29" s="84" t="e">
        <f>'ANEXO 1. MATRIZ DE SEGUIMIENTO'!#REF!</f>
        <v>#REF!</v>
      </c>
      <c r="J29" s="84" t="e">
        <f>'ANEXO 1. MATRIZ DE SEGUIMIENTO'!#REF!</f>
        <v>#REF!</v>
      </c>
      <c r="K29" s="196" t="e">
        <f>J29/I29*100</f>
        <v>#REF!</v>
      </c>
      <c r="O29" s="105">
        <v>50</v>
      </c>
    </row>
    <row r="30" spans="1:15" x14ac:dyDescent="0.25">
      <c r="A30" s="1416"/>
      <c r="B30" s="1418" t="str">
        <f>[1]Hoja1!F152</f>
        <v xml:space="preserve">5.6.2 Implementación de la ventanilla integral de trámites ambientales en línea, en el marco de las politicas de GOBIERNO EN LINEA, mediante la ejecución de FASES del proceso. Orientado por el MAVDT.  </v>
      </c>
      <c r="C30" s="76" t="e">
        <f>'ANEXO 1. MATRIZ DE SEGUIMIENTO'!#REF!</f>
        <v>#REF!</v>
      </c>
      <c r="D30" s="76" t="e">
        <f>'ANEXO 1. MATRIZ DE SEGUIMIENTO'!#REF!</f>
        <v>#REF!</v>
      </c>
      <c r="E30" s="87" t="e">
        <f>D30/C30*100</f>
        <v>#REF!</v>
      </c>
      <c r="F30" s="1324"/>
      <c r="G30" s="1324"/>
      <c r="H30" s="1422"/>
      <c r="I30" s="1315" t="e">
        <f>'ANEXO 1. MATRIZ DE SEGUIMIENTO'!#REF!</f>
        <v>#REF!</v>
      </c>
      <c r="J30" s="1315" t="e">
        <f>'ANEXO 1. MATRIZ DE SEGUIMIENTO'!#REF!</f>
        <v>#REF!</v>
      </c>
      <c r="K30" s="1351" t="e">
        <f>J30/I30*100</f>
        <v>#REF!</v>
      </c>
      <c r="O30" s="105">
        <v>0.2</v>
      </c>
    </row>
    <row r="31" spans="1:15" x14ac:dyDescent="0.25">
      <c r="A31" s="1416"/>
      <c r="B31" s="1418"/>
      <c r="C31" s="87" t="e">
        <f>'ANEXO 1. MATRIZ DE SEGUIMIENTO'!#REF!</f>
        <v>#REF!</v>
      </c>
      <c r="D31" s="87" t="e">
        <f>'ANEXO 1. MATRIZ DE SEGUIMIENTO'!#REF!</f>
        <v>#REF!</v>
      </c>
      <c r="E31" s="87"/>
      <c r="F31" s="1324"/>
      <c r="G31" s="1324"/>
      <c r="H31" s="1422"/>
      <c r="I31" s="1315"/>
      <c r="J31" s="1315"/>
      <c r="K31" s="1351"/>
      <c r="O31" s="105"/>
    </row>
    <row r="32" spans="1:15" ht="15.75" thickBot="1" x14ac:dyDescent="0.3">
      <c r="A32" s="1417"/>
      <c r="B32" s="1419"/>
      <c r="C32" s="107" t="e">
        <f>'ANEXO 1. MATRIZ DE SEGUIMIENTO'!#REF!</f>
        <v>#REF!</v>
      </c>
      <c r="D32" s="107" t="e">
        <f>'ANEXO 1. MATRIZ DE SEGUIMIENTO'!#REF!</f>
        <v>#REF!</v>
      </c>
      <c r="E32" s="92"/>
      <c r="F32" s="1325"/>
      <c r="G32" s="1325"/>
      <c r="H32" s="1423"/>
      <c r="I32" s="1420"/>
      <c r="J32" s="1420"/>
      <c r="K32" s="1426"/>
      <c r="O32" s="105"/>
    </row>
    <row r="33" spans="1:15" x14ac:dyDescent="0.25">
      <c r="A33" s="1415" t="str">
        <f>[1]Hoja1!C156</f>
        <v xml:space="preserve">5.7. Fortalecimiento del componente ambiental del  Plan Departamental de  Agua del Cesar  a través de la  vinculación de la CAR a todos los  procesos ambientales del PDA. </v>
      </c>
      <c r="B33" s="1428" t="str">
        <f>[1]Hoja1!F156</f>
        <v xml:space="preserve">5.7.1 Gestión de vinculación y operación  de acciones interinsitucionales.    </v>
      </c>
      <c r="C33" s="83" t="e">
        <f>'ANEXO 1. MATRIZ DE SEGUIMIENTO'!#REF!</f>
        <v>#REF!</v>
      </c>
      <c r="D33" s="83" t="e">
        <f>'ANEXO 1. MATRIZ DE SEGUIMIENTO'!#REF!</f>
        <v>#REF!</v>
      </c>
      <c r="E33" s="83" t="e">
        <f>D33/C33*100</f>
        <v>#REF!</v>
      </c>
      <c r="F33" s="1323" t="e">
        <f>'ANEXO 1. MATRIZ DE SEGUIMIENTO'!#REF!</f>
        <v>#REF!</v>
      </c>
      <c r="G33" s="1323" t="e">
        <f>'ANEXO 1. MATRIZ DE SEGUIMIENTO'!#REF!</f>
        <v>#REF!</v>
      </c>
      <c r="H33" s="1421" t="e">
        <f>G33/F33*100</f>
        <v>#REF!</v>
      </c>
      <c r="I33" s="1349" t="e">
        <f>'ANEXO 1. MATRIZ DE SEGUIMIENTO'!#REF!</f>
        <v>#REF!</v>
      </c>
      <c r="J33" s="1349" t="e">
        <f>'ANEXO 1. MATRIZ DE SEGUIMIENTO'!#REF!</f>
        <v>#REF!</v>
      </c>
      <c r="K33" s="1350"/>
      <c r="O33" s="105">
        <v>0</v>
      </c>
    </row>
    <row r="34" spans="1:15" x14ac:dyDescent="0.25">
      <c r="A34" s="1416"/>
      <c r="B34" s="1418"/>
      <c r="C34" s="127" t="e">
        <f>'ANEXO 1. MATRIZ DE SEGUIMIENTO'!#REF!</f>
        <v>#REF!</v>
      </c>
      <c r="D34" s="127" t="e">
        <f>'ANEXO 1. MATRIZ DE SEGUIMIENTO'!#REF!</f>
        <v>#REF!</v>
      </c>
      <c r="E34" s="87">
        <v>100</v>
      </c>
      <c r="F34" s="1324"/>
      <c r="G34" s="1324"/>
      <c r="H34" s="1422"/>
      <c r="I34" s="1315"/>
      <c r="J34" s="1315"/>
      <c r="K34" s="1351"/>
      <c r="O34" s="105">
        <v>0</v>
      </c>
    </row>
    <row r="35" spans="1:15" x14ac:dyDescent="0.25">
      <c r="A35" s="1416"/>
      <c r="B35" s="1418"/>
      <c r="C35" s="127" t="e">
        <f>'ANEXO 1. MATRIZ DE SEGUIMIENTO'!#REF!</f>
        <v>#REF!</v>
      </c>
      <c r="D35" s="127" t="e">
        <f>'ANEXO 1. MATRIZ DE SEGUIMIENTO'!#REF!</f>
        <v>#REF!</v>
      </c>
      <c r="E35" s="87">
        <v>100</v>
      </c>
      <c r="F35" s="1324"/>
      <c r="G35" s="1324"/>
      <c r="H35" s="1422"/>
      <c r="I35" s="1315"/>
      <c r="J35" s="1315"/>
      <c r="K35" s="1351"/>
      <c r="O35" s="105">
        <v>0</v>
      </c>
    </row>
    <row r="36" spans="1:15" x14ac:dyDescent="0.25">
      <c r="A36" s="1416"/>
      <c r="B36" s="1418"/>
      <c r="C36" s="127" t="e">
        <f>'ANEXO 1. MATRIZ DE SEGUIMIENTO'!#REF!</f>
        <v>#REF!</v>
      </c>
      <c r="D36" s="127" t="e">
        <f>'ANEXO 1. MATRIZ DE SEGUIMIENTO'!#REF!</f>
        <v>#REF!</v>
      </c>
      <c r="E36" s="87">
        <v>0</v>
      </c>
      <c r="F36" s="1324"/>
      <c r="G36" s="1324"/>
      <c r="H36" s="1422"/>
      <c r="I36" s="1315"/>
      <c r="J36" s="1315"/>
      <c r="K36" s="1351"/>
      <c r="O36" s="105"/>
    </row>
    <row r="37" spans="1:15" ht="51.75" customHeight="1" thickBot="1" x14ac:dyDescent="0.3">
      <c r="A37" s="1427"/>
      <c r="B37" s="1429"/>
      <c r="C37" s="167" t="e">
        <f>'ANEXO 1. MATRIZ DE SEGUIMIENTO'!#REF!</f>
        <v>#REF!</v>
      </c>
      <c r="D37" s="167" t="e">
        <f>'ANEXO 1. MATRIZ DE SEGUIMIENTO'!#REF!</f>
        <v>#REF!</v>
      </c>
      <c r="E37" s="113">
        <v>0</v>
      </c>
      <c r="F37" s="1325"/>
      <c r="G37" s="1325"/>
      <c r="H37" s="1423"/>
      <c r="I37" s="1319"/>
      <c r="J37" s="1319"/>
      <c r="K37" s="1359"/>
      <c r="O37" s="105"/>
    </row>
    <row r="38" spans="1:15" ht="15.75" thickBot="1" x14ac:dyDescent="0.3">
      <c r="A38" s="1413" t="s">
        <v>331</v>
      </c>
      <c r="B38" s="1414"/>
      <c r="C38" s="199" t="e">
        <f>SUM(C5:C37)</f>
        <v>#REF!</v>
      </c>
      <c r="D38" s="199" t="e">
        <f>SUM(D5:D37)</f>
        <v>#REF!</v>
      </c>
      <c r="E38" s="200" t="e">
        <f>SUM(D38/C38*100)</f>
        <v>#REF!</v>
      </c>
      <c r="F38" s="200"/>
      <c r="G38" s="200"/>
      <c r="H38" s="200"/>
      <c r="I38" s="199" t="e">
        <f>SUM(I5:I37)</f>
        <v>#REF!</v>
      </c>
      <c r="J38" s="199" t="e">
        <f>SUM(J5:J37)</f>
        <v>#REF!</v>
      </c>
      <c r="K38" s="201" t="e">
        <f>SUM(J38/I38*100)</f>
        <v>#REF!</v>
      </c>
    </row>
  </sheetData>
  <mergeCells count="66">
    <mergeCell ref="G5:G7"/>
    <mergeCell ref="H5:H7"/>
    <mergeCell ref="F11:F17"/>
    <mergeCell ref="G11:G17"/>
    <mergeCell ref="H11:H17"/>
    <mergeCell ref="F8:F10"/>
    <mergeCell ref="G8:G10"/>
    <mergeCell ref="H8:H10"/>
    <mergeCell ref="A23:A25"/>
    <mergeCell ref="K30:K32"/>
    <mergeCell ref="A33:A37"/>
    <mergeCell ref="B33:B37"/>
    <mergeCell ref="I33:I37"/>
    <mergeCell ref="J33:J37"/>
    <mergeCell ref="K33:K37"/>
    <mergeCell ref="B26:B27"/>
    <mergeCell ref="I26:I27"/>
    <mergeCell ref="J26:J27"/>
    <mergeCell ref="K26:K27"/>
    <mergeCell ref="A26:A28"/>
    <mergeCell ref="F23:F28"/>
    <mergeCell ref="G23:G28"/>
    <mergeCell ref="H23:H28"/>
    <mergeCell ref="A38:B38"/>
    <mergeCell ref="A29:A32"/>
    <mergeCell ref="B30:B32"/>
    <mergeCell ref="I30:I32"/>
    <mergeCell ref="J30:J32"/>
    <mergeCell ref="F29:F32"/>
    <mergeCell ref="G29:G32"/>
    <mergeCell ref="H29:H32"/>
    <mergeCell ref="F33:F37"/>
    <mergeCell ref="G33:G37"/>
    <mergeCell ref="H33:H37"/>
    <mergeCell ref="A18:A22"/>
    <mergeCell ref="B18:B21"/>
    <mergeCell ref="I18:I21"/>
    <mergeCell ref="J18:J21"/>
    <mergeCell ref="K18:K21"/>
    <mergeCell ref="F18:F22"/>
    <mergeCell ref="G18:G22"/>
    <mergeCell ref="H18:H22"/>
    <mergeCell ref="A5:A7"/>
    <mergeCell ref="B15:B17"/>
    <mergeCell ref="I15:I17"/>
    <mergeCell ref="J15:J17"/>
    <mergeCell ref="K15:K17"/>
    <mergeCell ref="A11:A17"/>
    <mergeCell ref="B12:B13"/>
    <mergeCell ref="I12:I13"/>
    <mergeCell ref="J12:J13"/>
    <mergeCell ref="K12:K13"/>
    <mergeCell ref="A8:A10"/>
    <mergeCell ref="B8:B10"/>
    <mergeCell ref="I8:I10"/>
    <mergeCell ref="J8:J10"/>
    <mergeCell ref="K8:K10"/>
    <mergeCell ref="F5:F7"/>
    <mergeCell ref="A1:K1"/>
    <mergeCell ref="A3:A4"/>
    <mergeCell ref="B3:B4"/>
    <mergeCell ref="C3:E3"/>
    <mergeCell ref="I3:K3"/>
    <mergeCell ref="F3:H3"/>
    <mergeCell ref="F2:H2"/>
    <mergeCell ref="I2:K2"/>
  </mergeCells>
  <printOptions horizontalCentered="1"/>
  <pageMargins left="0.70866141732283472" right="0.70866141732283472" top="0.74803149606299213" bottom="0.74803149606299213" header="0.31496062992125984" footer="0.31496062992125984"/>
  <pageSetup scale="70"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23"/>
  <sheetViews>
    <sheetView workbookViewId="0">
      <selection activeCell="I18" sqref="I18"/>
    </sheetView>
  </sheetViews>
  <sheetFormatPr baseColWidth="10" defaultRowHeight="15" x14ac:dyDescent="0.25"/>
  <cols>
    <col min="1" max="1" width="19.7109375" customWidth="1"/>
    <col min="2" max="2" width="26" customWidth="1"/>
    <col min="3" max="3" width="14" customWidth="1"/>
    <col min="4" max="4" width="11.5703125" customWidth="1"/>
    <col min="5" max="8" width="12.5703125" customWidth="1"/>
    <col min="9" max="9" width="14.140625" customWidth="1"/>
    <col min="10" max="10" width="12.5703125" bestFit="1" customWidth="1"/>
    <col min="11" max="11" width="13.5703125" customWidth="1"/>
  </cols>
  <sheetData>
    <row r="1" spans="1:17" ht="18.75" x14ac:dyDescent="0.25">
      <c r="A1" s="1385" t="s">
        <v>334</v>
      </c>
      <c r="B1" s="1385"/>
      <c r="C1" s="1385"/>
      <c r="D1" s="1385"/>
      <c r="E1" s="1385"/>
      <c r="F1" s="1385"/>
      <c r="G1" s="1385"/>
      <c r="H1" s="1385"/>
      <c r="I1" s="1385"/>
      <c r="J1" s="1385"/>
      <c r="K1" s="1385"/>
    </row>
    <row r="2" spans="1:17" ht="21.75" thickBot="1" x14ac:dyDescent="0.4">
      <c r="A2" s="152"/>
      <c r="B2" s="152"/>
      <c r="C2" s="152"/>
      <c r="D2" s="152"/>
      <c r="E2" s="152"/>
      <c r="F2" s="1305" t="str">
        <f>'P5'!F2:H2</f>
        <v>POR PROYECTO</v>
      </c>
      <c r="G2" s="1305"/>
      <c r="H2" s="1305"/>
      <c r="I2" s="1346" t="str">
        <f>'P5'!I2:K2</f>
        <v>POR ACTIVIDAD</v>
      </c>
      <c r="J2" s="1346"/>
      <c r="K2" s="1346"/>
    </row>
    <row r="3" spans="1:17" x14ac:dyDescent="0.25">
      <c r="A3" s="1300" t="s">
        <v>322</v>
      </c>
      <c r="B3" s="1342" t="s">
        <v>21</v>
      </c>
      <c r="C3" s="1344" t="s">
        <v>323</v>
      </c>
      <c r="D3" s="1344"/>
      <c r="E3" s="1344"/>
      <c r="F3" s="1377" t="s">
        <v>448</v>
      </c>
      <c r="G3" s="1378"/>
      <c r="H3" s="1378"/>
      <c r="I3" s="1378"/>
      <c r="J3" s="1378"/>
      <c r="K3" s="1443"/>
    </row>
    <row r="4" spans="1:17" ht="45" x14ac:dyDescent="0.25">
      <c r="A4" s="1441"/>
      <c r="B4" s="1388"/>
      <c r="C4" s="121" t="s">
        <v>325</v>
      </c>
      <c r="D4" s="121" t="s">
        <v>326</v>
      </c>
      <c r="E4" s="121" t="s">
        <v>327</v>
      </c>
      <c r="F4" s="260" t="str">
        <f>I4</f>
        <v xml:space="preserve">META PROGRAMADA </v>
      </c>
      <c r="G4" s="260" t="str">
        <f>J4</f>
        <v>META EJECUTADA</v>
      </c>
      <c r="H4" s="260" t="str">
        <f>K4</f>
        <v>PORCENTAJE EJECUCIÓN</v>
      </c>
      <c r="I4" s="202" t="s">
        <v>325</v>
      </c>
      <c r="J4" s="122" t="s">
        <v>326</v>
      </c>
      <c r="K4" s="164" t="s">
        <v>327</v>
      </c>
    </row>
    <row r="5" spans="1:17" ht="60" x14ac:dyDescent="0.25">
      <c r="A5" s="1370" t="str">
        <f>[1]Hoja1!C162</f>
        <v>6.1. Construcción de una nueva cultura ambiental colectiva en el Departamento del Cesar.</v>
      </c>
      <c r="B5" s="86" t="str">
        <f>[1]Hoja1!F162</f>
        <v>6.1.1 Establecimiento y operación de la Red Interna de Multiplicadores Ambientales.</v>
      </c>
      <c r="C5" s="87" t="e">
        <f>'ANEXO 1. MATRIZ DE SEGUIMIENTO'!#REF!</f>
        <v>#REF!</v>
      </c>
      <c r="D5" s="87" t="e">
        <f>'ANEXO 1. MATRIZ DE SEGUIMIENTO'!#REF!</f>
        <v>#REF!</v>
      </c>
      <c r="E5" s="87" t="e">
        <f>D5/C5*100</f>
        <v>#REF!</v>
      </c>
      <c r="F5" s="1355" t="e">
        <f>'ANEXO 1. MATRIZ DE SEGUIMIENTO'!#REF!</f>
        <v>#REF!</v>
      </c>
      <c r="G5" s="1355" t="e">
        <f>'ANEXO 1. MATRIZ DE SEGUIMIENTO'!#REF!</f>
        <v>#REF!</v>
      </c>
      <c r="H5" s="1356" t="e">
        <f>G5/F5*100</f>
        <v>#REF!</v>
      </c>
      <c r="I5" s="88" t="e">
        <f>'ANEXO 1. MATRIZ DE SEGUIMIENTO'!#REF!</f>
        <v>#REF!</v>
      </c>
      <c r="J5" s="88" t="e">
        <f>'ANEXO 1. MATRIZ DE SEGUIMIENTO'!#REF!</f>
        <v>#REF!</v>
      </c>
      <c r="K5" s="187" t="e">
        <f>J5/I5*100</f>
        <v>#REF!</v>
      </c>
      <c r="O5" s="105">
        <v>0</v>
      </c>
      <c r="P5" s="1440" t="s">
        <v>335</v>
      </c>
      <c r="Q5" s="1440"/>
    </row>
    <row r="6" spans="1:17" x14ac:dyDescent="0.25">
      <c r="A6" s="1370"/>
      <c r="B6" s="1364" t="str">
        <f>[1]Hoja1!F163</f>
        <v>6.1.2 Desarrollo y fortalecimiento de las comunicaciones (periodico ambiental, programa mision revive, programa en radio, revistas, boletín oficial, divulgación y pautas) como estratégia de formación de cultura ambiental en la región.</v>
      </c>
      <c r="C6" s="76" t="e">
        <f>'ANEXO 1. MATRIZ DE SEGUIMIENTO'!#REF!</f>
        <v>#REF!</v>
      </c>
      <c r="D6" s="87" t="e">
        <f>'ANEXO 1. MATRIZ DE SEGUIMIENTO'!#REF!</f>
        <v>#REF!</v>
      </c>
      <c r="E6" s="87" t="e">
        <f t="shared" ref="E6:E12" si="0">D6/C6*100</f>
        <v>#REF!</v>
      </c>
      <c r="F6" s="1324"/>
      <c r="G6" s="1324"/>
      <c r="H6" s="1327"/>
      <c r="I6" s="1315" t="e">
        <f>'ANEXO 1. MATRIZ DE SEGUIMIENTO'!#REF!</f>
        <v>#REF!</v>
      </c>
      <c r="J6" s="1315" t="e">
        <f>'ANEXO 1. MATRIZ DE SEGUIMIENTO'!#REF!</f>
        <v>#REF!</v>
      </c>
      <c r="K6" s="1400" t="e">
        <f>J6/I6*100</f>
        <v>#REF!</v>
      </c>
      <c r="O6" s="105">
        <v>0</v>
      </c>
    </row>
    <row r="7" spans="1:17" x14ac:dyDescent="0.25">
      <c r="A7" s="1370"/>
      <c r="B7" s="1364"/>
      <c r="C7" s="87" t="e">
        <f>'ANEXO 1. MATRIZ DE SEGUIMIENTO'!#REF!</f>
        <v>#REF!</v>
      </c>
      <c r="D7" s="87" t="e">
        <f>'ANEXO 1. MATRIZ DE SEGUIMIENTO'!#REF!</f>
        <v>#REF!</v>
      </c>
      <c r="E7" s="87" t="e">
        <f t="shared" si="0"/>
        <v>#REF!</v>
      </c>
      <c r="F7" s="1324"/>
      <c r="G7" s="1324"/>
      <c r="H7" s="1327"/>
      <c r="I7" s="1315"/>
      <c r="J7" s="1315"/>
      <c r="K7" s="1400"/>
      <c r="O7" s="105">
        <v>0</v>
      </c>
    </row>
    <row r="8" spans="1:17" x14ac:dyDescent="0.25">
      <c r="A8" s="1370"/>
      <c r="B8" s="1364"/>
      <c r="C8" s="87" t="e">
        <f>'ANEXO 1. MATRIZ DE SEGUIMIENTO'!#REF!</f>
        <v>#REF!</v>
      </c>
      <c r="D8" s="87" t="e">
        <f>'ANEXO 1. MATRIZ DE SEGUIMIENTO'!#REF!</f>
        <v>#REF!</v>
      </c>
      <c r="E8" s="87" t="e">
        <f t="shared" si="0"/>
        <v>#REF!</v>
      </c>
      <c r="F8" s="1324"/>
      <c r="G8" s="1324"/>
      <c r="H8" s="1327"/>
      <c r="I8" s="1315"/>
      <c r="J8" s="1315"/>
      <c r="K8" s="1400"/>
      <c r="O8" s="105">
        <v>0</v>
      </c>
    </row>
    <row r="9" spans="1:17" x14ac:dyDescent="0.25">
      <c r="A9" s="1370"/>
      <c r="B9" s="1364"/>
      <c r="C9" s="87" t="e">
        <f>'ANEXO 1. MATRIZ DE SEGUIMIENTO'!#REF!</f>
        <v>#REF!</v>
      </c>
      <c r="D9" s="87" t="e">
        <f>'ANEXO 1. MATRIZ DE SEGUIMIENTO'!#REF!</f>
        <v>#REF!</v>
      </c>
      <c r="E9" s="87" t="e">
        <f t="shared" si="0"/>
        <v>#REF!</v>
      </c>
      <c r="F9" s="1324"/>
      <c r="G9" s="1324"/>
      <c r="H9" s="1327"/>
      <c r="I9" s="1315"/>
      <c r="J9" s="1315"/>
      <c r="K9" s="1400"/>
      <c r="O9" s="105">
        <v>0</v>
      </c>
    </row>
    <row r="10" spans="1:17" x14ac:dyDescent="0.25">
      <c r="A10" s="1370"/>
      <c r="B10" s="1364"/>
      <c r="C10" s="87" t="e">
        <f>'ANEXO 1. MATRIZ DE SEGUIMIENTO'!#REF!</f>
        <v>#REF!</v>
      </c>
      <c r="D10" s="87" t="e">
        <f>'ANEXO 1. MATRIZ DE SEGUIMIENTO'!#REF!</f>
        <v>#REF!</v>
      </c>
      <c r="E10" s="87" t="e">
        <f t="shared" si="0"/>
        <v>#REF!</v>
      </c>
      <c r="F10" s="1324"/>
      <c r="G10" s="1324"/>
      <c r="H10" s="1327"/>
      <c r="I10" s="1315"/>
      <c r="J10" s="1315"/>
      <c r="K10" s="1400"/>
      <c r="O10" s="105">
        <v>0</v>
      </c>
    </row>
    <row r="11" spans="1:17" x14ac:dyDescent="0.25">
      <c r="A11" s="1370"/>
      <c r="B11" s="1364"/>
      <c r="C11" s="87" t="e">
        <f>'ANEXO 1. MATRIZ DE SEGUIMIENTO'!#REF!</f>
        <v>#REF!</v>
      </c>
      <c r="D11" s="87" t="e">
        <f>'ANEXO 1. MATRIZ DE SEGUIMIENTO'!#REF!</f>
        <v>#REF!</v>
      </c>
      <c r="E11" s="87">
        <v>100</v>
      </c>
      <c r="F11" s="1324"/>
      <c r="G11" s="1324"/>
      <c r="H11" s="1327"/>
      <c r="I11" s="1315"/>
      <c r="J11" s="1315"/>
      <c r="K11" s="1400"/>
      <c r="O11" s="105">
        <v>1</v>
      </c>
    </row>
    <row r="12" spans="1:17" x14ac:dyDescent="0.25">
      <c r="A12" s="1370"/>
      <c r="B12" s="1364"/>
      <c r="C12" s="87" t="e">
        <f>'ANEXO 1. MATRIZ DE SEGUIMIENTO'!#REF!</f>
        <v>#REF!</v>
      </c>
      <c r="D12" s="87" t="e">
        <f>'ANEXO 1. MATRIZ DE SEGUIMIENTO'!#REF!</f>
        <v>#REF!</v>
      </c>
      <c r="E12" s="87" t="e">
        <f t="shared" si="0"/>
        <v>#REF!</v>
      </c>
      <c r="F12" s="1324"/>
      <c r="G12" s="1324"/>
      <c r="H12" s="1327"/>
      <c r="I12" s="1315"/>
      <c r="J12" s="1315"/>
      <c r="K12" s="1400"/>
      <c r="O12" s="105">
        <v>1</v>
      </c>
    </row>
    <row r="13" spans="1:17" x14ac:dyDescent="0.25">
      <c r="A13" s="1370"/>
      <c r="B13" s="1364"/>
      <c r="C13" s="87" t="e">
        <f>'ANEXO 1. MATRIZ DE SEGUIMIENTO'!#REF!</f>
        <v>#REF!</v>
      </c>
      <c r="D13" s="87" t="e">
        <f>'ANEXO 1. MATRIZ DE SEGUIMIENTO'!#REF!</f>
        <v>#REF!</v>
      </c>
      <c r="E13" s="87" t="e">
        <f>D13/C13*100</f>
        <v>#REF!</v>
      </c>
      <c r="F13" s="1324"/>
      <c r="G13" s="1324"/>
      <c r="H13" s="1327"/>
      <c r="I13" s="1315"/>
      <c r="J13" s="1315"/>
      <c r="K13" s="1400"/>
      <c r="O13" s="105">
        <v>0</v>
      </c>
    </row>
    <row r="14" spans="1:17" x14ac:dyDescent="0.25">
      <c r="A14" s="1370"/>
      <c r="B14" s="1364"/>
      <c r="C14" s="87" t="e">
        <f>'ANEXO 1. MATRIZ DE SEGUIMIENTO'!#REF!</f>
        <v>#REF!</v>
      </c>
      <c r="D14" s="87" t="e">
        <f>'ANEXO 1. MATRIZ DE SEGUIMIENTO'!#REF!</f>
        <v>#REF!</v>
      </c>
      <c r="E14" s="87" t="e">
        <f t="shared" ref="E14:E22" si="1">D14/C14*100</f>
        <v>#REF!</v>
      </c>
      <c r="F14" s="1324"/>
      <c r="G14" s="1324"/>
      <c r="H14" s="1327"/>
      <c r="I14" s="1315"/>
      <c r="J14" s="1315"/>
      <c r="K14" s="1400"/>
      <c r="O14" s="105">
        <v>0</v>
      </c>
    </row>
    <row r="15" spans="1:17" ht="60" x14ac:dyDescent="0.25">
      <c r="A15" s="1370"/>
      <c r="B15" s="86" t="str">
        <f>[1]Hoja1!F172</f>
        <v>6.1.3 Implementación del programa pedagógico a los proyectos corporativos PROCEDAS Y PRAES.</v>
      </c>
      <c r="C15" s="87" t="e">
        <f>'ANEXO 1. MATRIZ DE SEGUIMIENTO'!#REF!</f>
        <v>#REF!</v>
      </c>
      <c r="D15" s="87" t="e">
        <f>'ANEXO 1. MATRIZ DE SEGUIMIENTO'!#REF!</f>
        <v>#REF!</v>
      </c>
      <c r="E15" s="87">
        <v>100</v>
      </c>
      <c r="F15" s="1324"/>
      <c r="G15" s="1324"/>
      <c r="H15" s="1327"/>
      <c r="I15" s="154" t="e">
        <f>'ANEXO 1. MATRIZ DE SEGUIMIENTO'!#REF!</f>
        <v>#REF!</v>
      </c>
      <c r="J15" s="154" t="e">
        <f>'ANEXO 1. MATRIZ DE SEGUIMIENTO'!#REF!</f>
        <v>#REF!</v>
      </c>
      <c r="K15" s="187" t="e">
        <f>J15/I15*100</f>
        <v>#REF!</v>
      </c>
      <c r="O15" s="105">
        <v>0</v>
      </c>
    </row>
    <row r="16" spans="1:17" ht="45" x14ac:dyDescent="0.25">
      <c r="A16" s="1370"/>
      <c r="B16" s="86" t="str">
        <f>[1]Hoja1!F173</f>
        <v>6.1.4 Impulso a la formación y dinamización de promotores ambientales</v>
      </c>
      <c r="C16" s="87" t="e">
        <f>'ANEXO 1. MATRIZ DE SEGUIMIENTO'!#REF!</f>
        <v>#REF!</v>
      </c>
      <c r="D16" s="87" t="e">
        <f>'ANEXO 1. MATRIZ DE SEGUIMIENTO'!#REF!</f>
        <v>#REF!</v>
      </c>
      <c r="E16" s="87" t="e">
        <f t="shared" si="1"/>
        <v>#REF!</v>
      </c>
      <c r="F16" s="1324"/>
      <c r="G16" s="1324"/>
      <c r="H16" s="1327"/>
      <c r="I16" s="154" t="e">
        <f>'ANEXO 1. MATRIZ DE SEGUIMIENTO'!#REF!</f>
        <v>#REF!</v>
      </c>
      <c r="J16" s="154" t="e">
        <f>'ANEXO 1. MATRIZ DE SEGUIMIENTO'!#REF!</f>
        <v>#REF!</v>
      </c>
      <c r="K16" s="187" t="e">
        <f>J16/I16*100</f>
        <v>#REF!</v>
      </c>
      <c r="O16" s="105">
        <v>0</v>
      </c>
    </row>
    <row r="17" spans="1:15" ht="60" x14ac:dyDescent="0.25">
      <c r="A17" s="1370"/>
      <c r="B17" s="86" t="str">
        <f>[1]Hoja1!F174</f>
        <v>6.1.5 Impulso a la formación de veedores ambientales para forlatecer los sistemas de veedurias.</v>
      </c>
      <c r="C17" s="87" t="e">
        <f>'ANEXO 1. MATRIZ DE SEGUIMIENTO'!#REF!</f>
        <v>#REF!</v>
      </c>
      <c r="D17" s="87" t="e">
        <f>'ANEXO 1. MATRIZ DE SEGUIMIENTO'!#REF!</f>
        <v>#REF!</v>
      </c>
      <c r="E17" s="87" t="e">
        <f t="shared" si="1"/>
        <v>#REF!</v>
      </c>
      <c r="F17" s="1324"/>
      <c r="G17" s="1324"/>
      <c r="H17" s="1327"/>
      <c r="I17" s="154" t="e">
        <f>'ANEXO 1. MATRIZ DE SEGUIMIENTO'!#REF!</f>
        <v>#REF!</v>
      </c>
      <c r="J17" s="154" t="e">
        <f>'ANEXO 1. MATRIZ DE SEGUIMIENTO'!#REF!</f>
        <v>#REF!</v>
      </c>
      <c r="K17" s="187" t="e">
        <f>J17/I17*100</f>
        <v>#REF!</v>
      </c>
      <c r="O17" s="105">
        <v>0</v>
      </c>
    </row>
    <row r="18" spans="1:15" ht="90" x14ac:dyDescent="0.25">
      <c r="A18" s="1370"/>
      <c r="B18" s="86" t="str">
        <f>[1]Hoja1!F175</f>
        <v>6.1.6 Conmemoraciones,  exaltaciones ambientales y formación de periodistas y comunicadores regionales para el fortalecimiento de la cultura ambiental.</v>
      </c>
      <c r="C18" s="87" t="e">
        <f>'ANEXO 1. MATRIZ DE SEGUIMIENTO'!#REF!</f>
        <v>#REF!</v>
      </c>
      <c r="D18" s="87" t="e">
        <f>'ANEXO 1. MATRIZ DE SEGUIMIENTO'!#REF!</f>
        <v>#REF!</v>
      </c>
      <c r="E18" s="87" t="e">
        <f t="shared" si="1"/>
        <v>#REF!</v>
      </c>
      <c r="F18" s="1324"/>
      <c r="G18" s="1324"/>
      <c r="H18" s="1327"/>
      <c r="I18" s="154" t="e">
        <f>'ANEXO 1. MATRIZ DE SEGUIMIENTO'!#REF!</f>
        <v>#REF!</v>
      </c>
      <c r="J18" s="154" t="e">
        <f>'ANEXO 1. MATRIZ DE SEGUIMIENTO'!#REF!</f>
        <v>#REF!</v>
      </c>
      <c r="K18" s="187" t="e">
        <f>J18/I18*100</f>
        <v>#REF!</v>
      </c>
      <c r="O18" s="105">
        <v>0</v>
      </c>
    </row>
    <row r="19" spans="1:15" x14ac:dyDescent="0.25">
      <c r="A19" s="1370"/>
      <c r="B19" s="1364" t="str">
        <f>[1]Hoja1!F176</f>
        <v xml:space="preserve">6.1.7 Fortalecimiento del proceso de educación y comunicación del riesgo  </v>
      </c>
      <c r="C19" s="87" t="e">
        <f>'ANEXO 1. MATRIZ DE SEGUIMIENTO'!#REF!</f>
        <v>#REF!</v>
      </c>
      <c r="D19" s="87" t="e">
        <f>'ANEXO 1. MATRIZ DE SEGUIMIENTO'!#REF!</f>
        <v>#REF!</v>
      </c>
      <c r="E19" s="87" t="e">
        <f t="shared" si="1"/>
        <v>#REF!</v>
      </c>
      <c r="F19" s="1324"/>
      <c r="G19" s="1324"/>
      <c r="H19" s="1327"/>
      <c r="I19" s="1315" t="e">
        <f>'ANEXO 1. MATRIZ DE SEGUIMIENTO'!#REF!</f>
        <v>#REF!</v>
      </c>
      <c r="J19" s="1315" t="e">
        <f>'ANEXO 1. MATRIZ DE SEGUIMIENTO'!#REF!</f>
        <v>#REF!</v>
      </c>
      <c r="K19" s="1400" t="e">
        <f>J19/I19*100</f>
        <v>#REF!</v>
      </c>
      <c r="O19" s="105">
        <v>0</v>
      </c>
    </row>
    <row r="20" spans="1:15" x14ac:dyDescent="0.25">
      <c r="A20" s="1370"/>
      <c r="B20" s="1364"/>
      <c r="C20" s="87" t="e">
        <f>'ANEXO 1. MATRIZ DE SEGUIMIENTO'!#REF!</f>
        <v>#REF!</v>
      </c>
      <c r="D20" s="87" t="e">
        <f>'ANEXO 1. MATRIZ DE SEGUIMIENTO'!#REF!</f>
        <v>#REF!</v>
      </c>
      <c r="E20" s="87" t="e">
        <f t="shared" si="1"/>
        <v>#REF!</v>
      </c>
      <c r="F20" s="1324"/>
      <c r="G20" s="1324"/>
      <c r="H20" s="1327"/>
      <c r="I20" s="1315"/>
      <c r="J20" s="1315"/>
      <c r="K20" s="1400"/>
      <c r="O20" s="105">
        <v>0</v>
      </c>
    </row>
    <row r="21" spans="1:15" x14ac:dyDescent="0.25">
      <c r="A21" s="1370"/>
      <c r="B21" s="1364"/>
      <c r="C21" s="87" t="e">
        <f>'ANEXO 1. MATRIZ DE SEGUIMIENTO'!#REF!</f>
        <v>#REF!</v>
      </c>
      <c r="D21" s="87" t="e">
        <f>'ANEXO 1. MATRIZ DE SEGUIMIENTO'!#REF!</f>
        <v>#REF!</v>
      </c>
      <c r="E21" s="87" t="e">
        <f t="shared" si="1"/>
        <v>#REF!</v>
      </c>
      <c r="F21" s="1324"/>
      <c r="G21" s="1324"/>
      <c r="H21" s="1327"/>
      <c r="I21" s="1315"/>
      <c r="J21" s="1315"/>
      <c r="K21" s="1400"/>
      <c r="O21" s="105">
        <v>0</v>
      </c>
    </row>
    <row r="22" spans="1:15" ht="60" x14ac:dyDescent="0.25">
      <c r="A22" s="1442"/>
      <c r="B22" s="91" t="str">
        <f>[1]Hoja1!F179</f>
        <v>6.1.8 Educación ambiental para la conservación de sitios turísticos o ecosistemas sensibles.</v>
      </c>
      <c r="C22" s="87" t="e">
        <f>'ANEXO 1. MATRIZ DE SEGUIMIENTO'!#REF!</f>
        <v>#REF!</v>
      </c>
      <c r="D22" s="87" t="e">
        <f>'ANEXO 1. MATRIZ DE SEGUIMIENTO'!#REF!</f>
        <v>#REF!</v>
      </c>
      <c r="E22" s="92" t="e">
        <f t="shared" si="1"/>
        <v>#REF!</v>
      </c>
      <c r="F22" s="1382"/>
      <c r="G22" s="1382"/>
      <c r="H22" s="1444"/>
      <c r="I22" s="157" t="e">
        <f>'ANEXO 1. MATRIZ DE SEGUIMIENTO'!#REF!</f>
        <v>#REF!</v>
      </c>
      <c r="J22" s="157" t="e">
        <f>'ANEXO 1. MATRIZ DE SEGUIMIENTO'!#REF!</f>
        <v>#REF!</v>
      </c>
      <c r="K22" s="203" t="e">
        <f>J22/I22*100</f>
        <v>#REF!</v>
      </c>
      <c r="O22" s="105">
        <v>0</v>
      </c>
    </row>
    <row r="23" spans="1:15" x14ac:dyDescent="0.25">
      <c r="A23" s="1438" t="s">
        <v>331</v>
      </c>
      <c r="B23" s="1439"/>
      <c r="C23" s="204" t="e">
        <f>SUM(C5:C22)</f>
        <v>#REF!</v>
      </c>
      <c r="D23" s="204" t="e">
        <f>SUM(D5:D22)</f>
        <v>#REF!</v>
      </c>
      <c r="E23" s="205" t="e">
        <f>SUM(D23/C23*100)</f>
        <v>#REF!</v>
      </c>
      <c r="F23" s="205"/>
      <c r="G23" s="205"/>
      <c r="H23" s="205"/>
      <c r="I23" s="206" t="e">
        <f>SUM(I5:I22)</f>
        <v>#REF!</v>
      </c>
      <c r="J23" s="206" t="e">
        <f>SUM(J5:J22)</f>
        <v>#REF!</v>
      </c>
      <c r="K23" s="205" t="e">
        <f>SUM(J23/I23*100)</f>
        <v>#REF!</v>
      </c>
    </row>
  </sheetData>
  <mergeCells count="21">
    <mergeCell ref="F2:H2"/>
    <mergeCell ref="I2:K2"/>
    <mergeCell ref="F5:F22"/>
    <mergeCell ref="G5:G22"/>
    <mergeCell ref="H5:H22"/>
    <mergeCell ref="A23:B23"/>
    <mergeCell ref="P5:Q5"/>
    <mergeCell ref="A1:K1"/>
    <mergeCell ref="A3:A4"/>
    <mergeCell ref="B3:B4"/>
    <mergeCell ref="C3:E3"/>
    <mergeCell ref="A5:A22"/>
    <mergeCell ref="B6:B14"/>
    <mergeCell ref="I6:I14"/>
    <mergeCell ref="J6:J14"/>
    <mergeCell ref="K6:K14"/>
    <mergeCell ref="B19:B21"/>
    <mergeCell ref="I19:I21"/>
    <mergeCell ref="J19:J21"/>
    <mergeCell ref="K19:K21"/>
    <mergeCell ref="F3:K3"/>
  </mergeCells>
  <pageMargins left="0.70866141732283472" right="0.70866141732283472" top="0.74803149606299213" bottom="0.74803149606299213" header="0.31496062992125984" footer="0.31496062992125984"/>
  <pageSetup scale="85" orientation="landscape" verticalDpi="0" r:id="rId1"/>
  <ignoredErrors>
    <ignoredError sqref="E23" 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5"/>
  <sheetViews>
    <sheetView topLeftCell="A16" zoomScale="80" zoomScaleNormal="80" workbookViewId="0">
      <selection activeCell="H5" sqref="H5:H24"/>
    </sheetView>
  </sheetViews>
  <sheetFormatPr baseColWidth="10" defaultRowHeight="15" x14ac:dyDescent="0.25"/>
  <cols>
    <col min="1" max="1" width="18.5703125" customWidth="1"/>
    <col min="2" max="2" width="24.5703125" customWidth="1"/>
    <col min="3" max="3" width="14.28515625" customWidth="1"/>
    <col min="4" max="4" width="13.5703125" customWidth="1"/>
    <col min="5" max="7" width="14.28515625" customWidth="1"/>
    <col min="8" max="8" width="15.28515625" customWidth="1"/>
    <col min="9" max="10" width="17.7109375" bestFit="1" customWidth="1"/>
    <col min="11" max="11" width="15.140625" customWidth="1"/>
  </cols>
  <sheetData>
    <row r="1" spans="1:15" ht="18.75" x14ac:dyDescent="0.25">
      <c r="A1" s="1385" t="s">
        <v>336</v>
      </c>
      <c r="B1" s="1385"/>
      <c r="C1" s="1385"/>
      <c r="D1" s="1385"/>
      <c r="E1" s="1385"/>
      <c r="F1" s="1385"/>
      <c r="G1" s="1385"/>
      <c r="H1" s="1385"/>
      <c r="I1" s="1385"/>
      <c r="J1" s="1385"/>
      <c r="K1" s="1385"/>
    </row>
    <row r="2" spans="1:15" ht="21.75" thickBot="1" x14ac:dyDescent="0.4">
      <c r="A2" s="152"/>
      <c r="B2" s="152"/>
      <c r="C2" s="152"/>
      <c r="D2" s="152"/>
      <c r="E2" s="152"/>
      <c r="F2" s="1305" t="str">
        <f>'P6'!F2:H2</f>
        <v>POR PROYECTO</v>
      </c>
      <c r="G2" s="1305"/>
      <c r="H2" s="1305"/>
      <c r="I2" s="1346" t="str">
        <f>'P6'!I2:K2</f>
        <v>POR ACTIVIDAD</v>
      </c>
      <c r="J2" s="1346"/>
      <c r="K2" s="1346"/>
    </row>
    <row r="3" spans="1:15" x14ac:dyDescent="0.25">
      <c r="A3" s="1300" t="s">
        <v>322</v>
      </c>
      <c r="B3" s="1342" t="s">
        <v>21</v>
      </c>
      <c r="C3" s="1344" t="s">
        <v>323</v>
      </c>
      <c r="D3" s="1344"/>
      <c r="E3" s="1344"/>
      <c r="F3" s="249"/>
      <c r="G3" s="249"/>
      <c r="H3" s="249"/>
      <c r="I3" s="1344" t="s">
        <v>324</v>
      </c>
      <c r="J3" s="1344"/>
      <c r="K3" s="1345"/>
    </row>
    <row r="4" spans="1:15" ht="30.75" thickBot="1" x14ac:dyDescent="0.3">
      <c r="A4" s="1301"/>
      <c r="B4" s="1381"/>
      <c r="C4" s="79" t="s">
        <v>325</v>
      </c>
      <c r="D4" s="79" t="s">
        <v>326</v>
      </c>
      <c r="E4" s="79" t="s">
        <v>327</v>
      </c>
      <c r="F4" s="259" t="str">
        <f>I4</f>
        <v xml:space="preserve">META PROGRAMADA </v>
      </c>
      <c r="G4" s="259" t="str">
        <f>J4</f>
        <v>META EJECUTADA</v>
      </c>
      <c r="H4" s="259" t="str">
        <f>K4</f>
        <v>PORCENTAJE EJECUCIÓN</v>
      </c>
      <c r="I4" s="80" t="s">
        <v>325</v>
      </c>
      <c r="J4" s="153" t="s">
        <v>326</v>
      </c>
      <c r="K4" s="81" t="s">
        <v>327</v>
      </c>
    </row>
    <row r="5" spans="1:15" ht="135" customHeight="1" x14ac:dyDescent="0.25">
      <c r="A5" s="1395" t="str">
        <f>[1]Hoja1!C181</f>
        <v>7.1. Mejoramiento institucional a través de acciones de fortalecimiento que permitan aumentar la productividad y la prestación de servicios.</v>
      </c>
      <c r="B5" s="227" t="str">
        <f>[1]Hoja1!F182</f>
        <v>7.1.2 Apoyo profesional y técnico para la gestión misional de la Oficina de Control Interno</v>
      </c>
      <c r="C5" s="228" t="e">
        <f>'ANEXO 1. MATRIZ DE SEGUIMIENTO'!#REF!</f>
        <v>#REF!</v>
      </c>
      <c r="D5" s="228" t="e">
        <f>'ANEXO 1. MATRIZ DE SEGUIMIENTO'!#REF!</f>
        <v>#REF!</v>
      </c>
      <c r="E5" s="87" t="e">
        <f t="shared" ref="E5:E10" si="0">D5/C5*100</f>
        <v>#REF!</v>
      </c>
      <c r="F5" s="1458" t="e">
        <f>'ANEXO 1. MATRIZ DE SEGUIMIENTO'!#REF!</f>
        <v>#REF!</v>
      </c>
      <c r="G5" s="1458" t="e">
        <f>'ANEXO 1. MATRIZ DE SEGUIMIENTO'!#REF!</f>
        <v>#REF!</v>
      </c>
      <c r="H5" s="1461" t="e">
        <f>G5/F5*100</f>
        <v>#REF!</v>
      </c>
      <c r="I5" s="207" t="e">
        <f>'ANEXO 1. MATRIZ DE SEGUIMIENTO'!#REF!</f>
        <v>#REF!</v>
      </c>
      <c r="J5" s="207" t="e">
        <f>'ANEXO 1. MATRIZ DE SEGUIMIENTO'!#REF!</f>
        <v>#REF!</v>
      </c>
      <c r="K5" s="208" t="e">
        <f>J5/I5*100</f>
        <v>#REF!</v>
      </c>
      <c r="O5">
        <v>2</v>
      </c>
    </row>
    <row r="6" spans="1:15" x14ac:dyDescent="0.25">
      <c r="A6" s="1396"/>
      <c r="B6" s="1364" t="str">
        <f>[1]Hoja1!F186</f>
        <v>7.1.6 Bienestar social de los funcionarios, capacitación, recreación y salud ocupacional</v>
      </c>
      <c r="C6" s="227" t="e">
        <f>'ANEXO 1. MATRIZ DE SEGUIMIENTO'!#REF!</f>
        <v>#REF!</v>
      </c>
      <c r="D6" s="227" t="e">
        <f>'ANEXO 1. MATRIZ DE SEGUIMIENTO'!#REF!</f>
        <v>#REF!</v>
      </c>
      <c r="E6" s="87" t="e">
        <f t="shared" si="0"/>
        <v>#REF!</v>
      </c>
      <c r="F6" s="1459"/>
      <c r="G6" s="1459"/>
      <c r="H6" s="1462"/>
      <c r="I6" s="1315" t="e">
        <f>'ANEXO 1. MATRIZ DE SEGUIMIENTO'!#REF!</f>
        <v>#REF!</v>
      </c>
      <c r="J6" s="1315" t="e">
        <f>'ANEXO 1. MATRIZ DE SEGUIMIENTO'!#REF!</f>
        <v>#REF!</v>
      </c>
      <c r="K6" s="1445" t="e">
        <f>J6/I6*100</f>
        <v>#REF!</v>
      </c>
      <c r="O6">
        <v>0</v>
      </c>
    </row>
    <row r="7" spans="1:15" x14ac:dyDescent="0.25">
      <c r="A7" s="1396"/>
      <c r="B7" s="1364"/>
      <c r="C7" s="227" t="e">
        <f>'ANEXO 1. MATRIZ DE SEGUIMIENTO'!#REF!</f>
        <v>#REF!</v>
      </c>
      <c r="D7" s="227" t="e">
        <f>'ANEXO 1. MATRIZ DE SEGUIMIENTO'!#REF!</f>
        <v>#REF!</v>
      </c>
      <c r="E7" s="88" t="e">
        <f t="shared" si="0"/>
        <v>#REF!</v>
      </c>
      <c r="F7" s="1459"/>
      <c r="G7" s="1459"/>
      <c r="H7" s="1462"/>
      <c r="I7" s="1315"/>
      <c r="J7" s="1315"/>
      <c r="K7" s="1445"/>
      <c r="O7">
        <v>1</v>
      </c>
    </row>
    <row r="8" spans="1:15" x14ac:dyDescent="0.25">
      <c r="A8" s="1396"/>
      <c r="B8" s="1364"/>
      <c r="C8" s="227" t="e">
        <f>'ANEXO 1. MATRIZ DE SEGUIMIENTO'!#REF!</f>
        <v>#REF!</v>
      </c>
      <c r="D8" s="227" t="e">
        <f>'ANEXO 1. MATRIZ DE SEGUIMIENTO'!#REF!</f>
        <v>#REF!</v>
      </c>
      <c r="E8" s="87" t="e">
        <f t="shared" si="0"/>
        <v>#REF!</v>
      </c>
      <c r="F8" s="1459"/>
      <c r="G8" s="1459"/>
      <c r="H8" s="1462"/>
      <c r="I8" s="1315"/>
      <c r="J8" s="1315"/>
      <c r="K8" s="1445"/>
      <c r="O8">
        <v>0</v>
      </c>
    </row>
    <row r="9" spans="1:15" x14ac:dyDescent="0.25">
      <c r="A9" s="1396"/>
      <c r="B9" s="1364"/>
      <c r="C9" s="227" t="e">
        <f>'ANEXO 1. MATRIZ DE SEGUIMIENTO'!#REF!</f>
        <v>#REF!</v>
      </c>
      <c r="D9" s="227" t="e">
        <f>'ANEXO 1. MATRIZ DE SEGUIMIENTO'!#REF!</f>
        <v>#REF!</v>
      </c>
      <c r="E9" s="87" t="e">
        <f t="shared" si="0"/>
        <v>#REF!</v>
      </c>
      <c r="F9" s="1459"/>
      <c r="G9" s="1459"/>
      <c r="H9" s="1462"/>
      <c r="I9" s="1315"/>
      <c r="J9" s="1315"/>
      <c r="K9" s="1445"/>
      <c r="O9">
        <v>0</v>
      </c>
    </row>
    <row r="10" spans="1:15" ht="36" customHeight="1" x14ac:dyDescent="0.25">
      <c r="A10" s="1396"/>
      <c r="B10" s="247" t="str">
        <f>[1]Hoja1!F190</f>
        <v>7.1.7 Adecuación, construcción, adquisición y/o mejoramiento de la infraestructura de la entidad.</v>
      </c>
      <c r="C10" s="227" t="e">
        <f>'ANEXO 1. MATRIZ DE SEGUIMIENTO'!#REF!</f>
        <v>#REF!</v>
      </c>
      <c r="D10" s="227" t="e">
        <f>'ANEXO 1. MATRIZ DE SEGUIMIENTO'!#REF!</f>
        <v>#REF!</v>
      </c>
      <c r="E10" s="87" t="e">
        <f t="shared" si="0"/>
        <v>#REF!</v>
      </c>
      <c r="F10" s="1459"/>
      <c r="G10" s="1459"/>
      <c r="H10" s="1462"/>
      <c r="I10" s="246" t="e">
        <f>'ANEXO 1. MATRIZ DE SEGUIMIENTO'!#REF!</f>
        <v>#REF!</v>
      </c>
      <c r="J10" s="246" t="e">
        <f>'ANEXO 1. MATRIZ DE SEGUIMIENTO'!#REF!</f>
        <v>#REF!</v>
      </c>
      <c r="K10" s="248" t="e">
        <f>J10/I10*100</f>
        <v>#REF!</v>
      </c>
      <c r="O10">
        <v>1</v>
      </c>
    </row>
    <row r="11" spans="1:15" x14ac:dyDescent="0.25">
      <c r="A11" s="1396"/>
      <c r="B11" s="1364" t="str">
        <f>[1]Hoja1!F193</f>
        <v xml:space="preserve">7.1.8 Dotación y modernización de elementos y soportes fisicos de los espacios de trabajo según requerimientos y recursos disponibles. </v>
      </c>
      <c r="C11" s="227" t="e">
        <f>'ANEXO 1. MATRIZ DE SEGUIMIENTO'!#REF!</f>
        <v>#REF!</v>
      </c>
      <c r="D11" s="227" t="e">
        <f>'ANEXO 1. MATRIZ DE SEGUIMIENTO'!#REF!</f>
        <v>#REF!</v>
      </c>
      <c r="E11" s="87">
        <v>100</v>
      </c>
      <c r="F11" s="1459"/>
      <c r="G11" s="1459"/>
      <c r="H11" s="1462"/>
      <c r="I11" s="1315" t="e">
        <f>'ANEXO 1. MATRIZ DE SEGUIMIENTO'!#REF!</f>
        <v>#REF!</v>
      </c>
      <c r="J11" s="1315" t="e">
        <f>'ANEXO 1. MATRIZ DE SEGUIMIENTO'!#REF!</f>
        <v>#REF!</v>
      </c>
      <c r="K11" s="1445" t="e">
        <f>J11/I11*100</f>
        <v>#REF!</v>
      </c>
      <c r="O11">
        <v>0</v>
      </c>
    </row>
    <row r="12" spans="1:15" ht="93" customHeight="1" x14ac:dyDescent="0.25">
      <c r="A12" s="1396"/>
      <c r="B12" s="1364"/>
      <c r="C12" s="227" t="e">
        <f>'ANEXO 1. MATRIZ DE SEGUIMIENTO'!#REF!</f>
        <v>#REF!</v>
      </c>
      <c r="D12" s="227" t="e">
        <f>'ANEXO 1. MATRIZ DE SEGUIMIENTO'!#REF!</f>
        <v>#REF!</v>
      </c>
      <c r="E12" s="160">
        <v>100</v>
      </c>
      <c r="F12" s="1459"/>
      <c r="G12" s="1459"/>
      <c r="H12" s="1462"/>
      <c r="I12" s="1315"/>
      <c r="J12" s="1315"/>
      <c r="K12" s="1445"/>
      <c r="O12">
        <v>0</v>
      </c>
    </row>
    <row r="13" spans="1:15" ht="93.75" customHeight="1" x14ac:dyDescent="0.25">
      <c r="A13" s="1396"/>
      <c r="B13" s="227" t="str">
        <f>[1]Hoja1!F195</f>
        <v>7.1.9 Fortalecimiento del SINA a través de la cooperación institucional con ASOCARS, Unidad de Enlace SNSM y SIRAP Caribe.</v>
      </c>
      <c r="C13" s="227" t="e">
        <f>'ANEXO 1. MATRIZ DE SEGUIMIENTO'!#REF!</f>
        <v>#REF!</v>
      </c>
      <c r="D13" s="227" t="e">
        <f>'ANEXO 1. MATRIZ DE SEGUIMIENTO'!#REF!</f>
        <v>#REF!</v>
      </c>
      <c r="E13" s="87" t="e">
        <f>D13/C13*100</f>
        <v>#REF!</v>
      </c>
      <c r="F13" s="1459"/>
      <c r="G13" s="1459"/>
      <c r="H13" s="1462"/>
      <c r="I13" s="154" t="e">
        <f>'ANEXO 1. MATRIZ DE SEGUIMIENTO'!#REF!</f>
        <v>#REF!</v>
      </c>
      <c r="J13" s="154" t="e">
        <f>'ANEXO 1. MATRIZ DE SEGUIMIENTO'!#REF!</f>
        <v>#REF!</v>
      </c>
      <c r="K13" s="208" t="e">
        <f>J13/I13*100</f>
        <v>#REF!</v>
      </c>
      <c r="O13">
        <v>0.5</v>
      </c>
    </row>
    <row r="14" spans="1:15" x14ac:dyDescent="0.25">
      <c r="A14" s="1396"/>
      <c r="B14" s="1364" t="str">
        <f>[1]Hoja1!F196</f>
        <v>7.1.10 Fortalecimiento de la gestión mediante el apoyo asistencial, técnico, profesional y especializado.</v>
      </c>
      <c r="C14" s="1446" t="e">
        <f>'ANEXO 1. MATRIZ DE SEGUIMIENTO'!#REF!</f>
        <v>#REF!</v>
      </c>
      <c r="D14" s="1446" t="e">
        <f>'ANEXO 1. MATRIZ DE SEGUIMIENTO'!#REF!</f>
        <v>#REF!</v>
      </c>
      <c r="E14" s="1446" t="e">
        <f t="shared" ref="E14:E24" si="1">D14/C14*100</f>
        <v>#REF!</v>
      </c>
      <c r="F14" s="1459"/>
      <c r="G14" s="1459"/>
      <c r="H14" s="1462"/>
      <c r="I14" s="1315" t="e">
        <f>'ANEXO 1. MATRIZ DE SEGUIMIENTO'!#REF!</f>
        <v>#REF!</v>
      </c>
      <c r="J14" s="1315" t="e">
        <f>'ANEXO 1. MATRIZ DE SEGUIMIENTO'!#REF!</f>
        <v>#REF!</v>
      </c>
      <c r="K14" s="1452" t="e">
        <f>J14/I14*100</f>
        <v>#REF!</v>
      </c>
      <c r="O14">
        <v>12</v>
      </c>
    </row>
    <row r="15" spans="1:15" x14ac:dyDescent="0.25">
      <c r="A15" s="1396"/>
      <c r="B15" s="1364"/>
      <c r="C15" s="1447"/>
      <c r="D15" s="1447"/>
      <c r="E15" s="1447"/>
      <c r="F15" s="1459"/>
      <c r="G15" s="1459"/>
      <c r="H15" s="1462"/>
      <c r="I15" s="1315"/>
      <c r="J15" s="1315"/>
      <c r="K15" s="1452"/>
      <c r="O15">
        <v>1</v>
      </c>
    </row>
    <row r="16" spans="1:15" x14ac:dyDescent="0.25">
      <c r="A16" s="1396"/>
      <c r="B16" s="1364"/>
      <c r="C16" s="1447"/>
      <c r="D16" s="1447"/>
      <c r="E16" s="1447"/>
      <c r="F16" s="1459"/>
      <c r="G16" s="1459"/>
      <c r="H16" s="1462"/>
      <c r="I16" s="1315"/>
      <c r="J16" s="1315"/>
      <c r="K16" s="1452"/>
      <c r="O16">
        <v>7</v>
      </c>
    </row>
    <row r="17" spans="1:15" x14ac:dyDescent="0.25">
      <c r="A17" s="1396"/>
      <c r="B17" s="1364"/>
      <c r="C17" s="1447"/>
      <c r="D17" s="1447"/>
      <c r="E17" s="1447"/>
      <c r="F17" s="1459"/>
      <c r="G17" s="1459"/>
      <c r="H17" s="1462"/>
      <c r="I17" s="1315"/>
      <c r="J17" s="1315"/>
      <c r="K17" s="1452"/>
      <c r="O17">
        <v>2</v>
      </c>
    </row>
    <row r="18" spans="1:15" ht="15.75" thickBot="1" x14ac:dyDescent="0.3">
      <c r="A18" s="1397"/>
      <c r="B18" s="1451"/>
      <c r="C18" s="1448"/>
      <c r="D18" s="1448"/>
      <c r="E18" s="1448"/>
      <c r="F18" s="1459"/>
      <c r="G18" s="1459"/>
      <c r="H18" s="1462"/>
      <c r="I18" s="1319"/>
      <c r="J18" s="1319"/>
      <c r="K18" s="1453"/>
      <c r="O18">
        <v>7</v>
      </c>
    </row>
    <row r="19" spans="1:15" ht="84" customHeight="1" x14ac:dyDescent="0.25">
      <c r="A19" s="1454" t="str">
        <f>A5</f>
        <v>7.1. Mejoramiento institucional a través de acciones de fortalecimiento que permitan aumentar la productividad y la prestación de servicios.</v>
      </c>
      <c r="B19" s="126" t="str">
        <f>[1]Hoja1!F201</f>
        <v>7.1.11 Implementación,  operación e interporalización con otras entidades del SINA y el SIPGA del SIA_SIG.</v>
      </c>
      <c r="C19" s="87" t="e">
        <f>'ANEXO 1. MATRIZ DE SEGUIMIENTO'!#REF!</f>
        <v>#REF!</v>
      </c>
      <c r="D19" s="87" t="e">
        <f>'ANEXO 1. MATRIZ DE SEGUIMIENTO'!#REF!</f>
        <v>#REF!</v>
      </c>
      <c r="E19" s="127" t="e">
        <f t="shared" si="1"/>
        <v>#REF!</v>
      </c>
      <c r="F19" s="1459"/>
      <c r="G19" s="1459"/>
      <c r="H19" s="1462"/>
      <c r="I19" s="163" t="e">
        <f>'ANEXO 1. MATRIZ DE SEGUIMIENTO'!#REF!</f>
        <v>#REF!</v>
      </c>
      <c r="J19" s="163" t="e">
        <f>'ANEXO 1. MATRIZ DE SEGUIMIENTO'!#REF!</f>
        <v>#REF!</v>
      </c>
      <c r="K19" s="236" t="e">
        <f>J19/I19*100</f>
        <v>#REF!</v>
      </c>
      <c r="O19">
        <v>0</v>
      </c>
    </row>
    <row r="20" spans="1:15" ht="171.75" customHeight="1" x14ac:dyDescent="0.25">
      <c r="A20" s="1454"/>
      <c r="B20" s="86" t="str">
        <f>[1]Hoja1!F202</f>
        <v xml:space="preserve">7.1.12 Operación del Gestor integral del banco de proyectos  Implementado para fortalecer el proceso de formulación,  seguimiento informes internos y a entes de Control (auditorías, plan de mejoramiento, otros) con todos los involucrados.  </v>
      </c>
      <c r="C20" s="87" t="e">
        <f>'ANEXO 1. MATRIZ DE SEGUIMIENTO'!#REF!</f>
        <v>#REF!</v>
      </c>
      <c r="D20" s="87" t="e">
        <f>'ANEXO 1. MATRIZ DE SEGUIMIENTO'!#REF!</f>
        <v>#REF!</v>
      </c>
      <c r="E20" s="87" t="e">
        <f>D20/C20*100</f>
        <v>#REF!</v>
      </c>
      <c r="F20" s="1459"/>
      <c r="G20" s="1459"/>
      <c r="H20" s="1462"/>
      <c r="I20" s="154" t="e">
        <f>'ANEXO 1. MATRIZ DE SEGUIMIENTO'!#REF!</f>
        <v>#REF!</v>
      </c>
      <c r="J20" s="154" t="e">
        <f>'ANEXO 1. MATRIZ DE SEGUIMIENTO'!#REF!</f>
        <v>#REF!</v>
      </c>
      <c r="K20" s="209" t="e">
        <f>J20/I20*100</f>
        <v>#REF!</v>
      </c>
      <c r="O20">
        <v>0.4</v>
      </c>
    </row>
    <row r="21" spans="1:15" ht="222.75" customHeight="1" x14ac:dyDescent="0.25">
      <c r="A21" s="1454"/>
      <c r="B21" s="86" t="str">
        <f>[1]Hoja1!F203</f>
        <v>7.1.13 Fortalecimiento de la gestión ambiental mediante la adquisición de equipos, instalación, construcción y/u operación de equipos, elementos e infraestructuras para el desarrollo de la investigación, monitoreo, control, seguimiento, mejoramiento y rehabilitación de los recursos naturales y el medio ambiente.</v>
      </c>
      <c r="C21" s="87" t="e">
        <f>'ANEXO 1. MATRIZ DE SEGUIMIENTO'!#REF!</f>
        <v>#REF!</v>
      </c>
      <c r="D21" s="87" t="e">
        <f>'ANEXO 1. MATRIZ DE SEGUIMIENTO'!#REF!</f>
        <v>#REF!</v>
      </c>
      <c r="E21" s="87" t="e">
        <f>D21/C21*100</f>
        <v>#REF!</v>
      </c>
      <c r="F21" s="1459"/>
      <c r="G21" s="1459"/>
      <c r="H21" s="1462"/>
      <c r="I21" s="154" t="e">
        <f>'ANEXO 1. MATRIZ DE SEGUIMIENTO'!#REF!</f>
        <v>#REF!</v>
      </c>
      <c r="J21" s="154" t="e">
        <f>'ANEXO 1. MATRIZ DE SEGUIMIENTO'!#REF!</f>
        <v>#REF!</v>
      </c>
      <c r="K21" s="209" t="e">
        <f>J21/I21*100</f>
        <v>#REF!</v>
      </c>
      <c r="O21">
        <v>0</v>
      </c>
    </row>
    <row r="22" spans="1:15" x14ac:dyDescent="0.25">
      <c r="A22" s="1454"/>
      <c r="B22" s="1364" t="str">
        <f>[1]Hoja1!F205</f>
        <v>7.1.15 Implementación o apoyo a la conformación del centro de documentación y archivo.</v>
      </c>
      <c r="C22" s="87" t="e">
        <f>'ANEXO 1. MATRIZ DE SEGUIMIENTO'!#REF!</f>
        <v>#REF!</v>
      </c>
      <c r="D22" s="87" t="e">
        <f>'ANEXO 1. MATRIZ DE SEGUIMIENTO'!#REF!</f>
        <v>#REF!</v>
      </c>
      <c r="E22" s="87" t="e">
        <f t="shared" si="1"/>
        <v>#REF!</v>
      </c>
      <c r="F22" s="1459"/>
      <c r="G22" s="1459"/>
      <c r="H22" s="1462"/>
      <c r="I22" s="1315" t="e">
        <f>'ANEXO 1. MATRIZ DE SEGUIMIENTO'!#REF!</f>
        <v>#REF!</v>
      </c>
      <c r="J22" s="1315" t="e">
        <f>'ANEXO 1. MATRIZ DE SEGUIMIENTO'!#REF!</f>
        <v>#REF!</v>
      </c>
      <c r="K22" s="1456" t="e">
        <f>J22/I22*100</f>
        <v>#REF!</v>
      </c>
      <c r="O22">
        <v>0</v>
      </c>
    </row>
    <row r="23" spans="1:15" ht="77.25" customHeight="1" x14ac:dyDescent="0.25">
      <c r="A23" s="1454"/>
      <c r="B23" s="1364"/>
      <c r="C23" s="87" t="e">
        <f>'ANEXO 1. MATRIZ DE SEGUIMIENTO'!#REF!</f>
        <v>#REF!</v>
      </c>
      <c r="D23" s="87" t="e">
        <f>'ANEXO 1. MATRIZ DE SEGUIMIENTO'!#REF!</f>
        <v>#REF!</v>
      </c>
      <c r="E23" s="87" t="e">
        <f t="shared" si="1"/>
        <v>#REF!</v>
      </c>
      <c r="F23" s="1459"/>
      <c r="G23" s="1459"/>
      <c r="H23" s="1462"/>
      <c r="I23" s="1315"/>
      <c r="J23" s="1315"/>
      <c r="K23" s="1457"/>
      <c r="O23">
        <v>1</v>
      </c>
    </row>
    <row r="24" spans="1:15" ht="45" x14ac:dyDescent="0.25">
      <c r="A24" s="1455"/>
      <c r="B24" s="91" t="str">
        <f>[1]Hoja1!F207</f>
        <v>7.1.16 Consultoría para interventoría de proyectos.</v>
      </c>
      <c r="C24" s="87" t="e">
        <f>'ANEXO 1. MATRIZ DE SEGUIMIENTO'!#REF!</f>
        <v>#REF!</v>
      </c>
      <c r="D24" s="92" t="e">
        <f>'ANEXO 1. MATRIZ DE SEGUIMIENTO'!#REF!</f>
        <v>#REF!</v>
      </c>
      <c r="E24" s="92" t="e">
        <f t="shared" si="1"/>
        <v>#REF!</v>
      </c>
      <c r="F24" s="1460"/>
      <c r="G24" s="1460"/>
      <c r="H24" s="1463"/>
      <c r="I24" s="93" t="e">
        <f>'ANEXO 1. MATRIZ DE SEGUIMIENTO'!#REF!</f>
        <v>#REF!</v>
      </c>
      <c r="J24" s="93" t="e">
        <f>'ANEXO 1. MATRIZ DE SEGUIMIENTO'!#REF!</f>
        <v>#REF!</v>
      </c>
      <c r="K24" s="94" t="e">
        <f>J24/I24*100</f>
        <v>#REF!</v>
      </c>
      <c r="O24">
        <v>0</v>
      </c>
    </row>
    <row r="25" spans="1:15" x14ac:dyDescent="0.25">
      <c r="A25" s="1449" t="s">
        <v>331</v>
      </c>
      <c r="B25" s="1450"/>
      <c r="C25" s="204" t="e">
        <f>SUM(C5:C24)</f>
        <v>#REF!</v>
      </c>
      <c r="D25" s="204" t="e">
        <f>SUM(D5:D24)</f>
        <v>#REF!</v>
      </c>
      <c r="E25" s="205" t="e">
        <f>SUM(D25/C25*100)</f>
        <v>#REF!</v>
      </c>
      <c r="F25" s="205"/>
      <c r="G25" s="205"/>
      <c r="H25" s="205"/>
      <c r="I25" s="206" t="e">
        <f>SUM(I5:I24)</f>
        <v>#REF!</v>
      </c>
      <c r="J25" s="206" t="e">
        <f>SUM(J5:J24)</f>
        <v>#REF!</v>
      </c>
      <c r="K25" s="205" t="e">
        <f>SUM(J25/I25*100)</f>
        <v>#REF!</v>
      </c>
    </row>
  </sheetData>
  <mergeCells count="32">
    <mergeCell ref="A25:B25"/>
    <mergeCell ref="B14:B18"/>
    <mergeCell ref="I14:I18"/>
    <mergeCell ref="J14:J18"/>
    <mergeCell ref="K14:K18"/>
    <mergeCell ref="A19:A24"/>
    <mergeCell ref="B22:B23"/>
    <mergeCell ref="I22:I23"/>
    <mergeCell ref="J22:J23"/>
    <mergeCell ref="K22:K23"/>
    <mergeCell ref="F5:F24"/>
    <mergeCell ref="G5:G24"/>
    <mergeCell ref="H5:H24"/>
    <mergeCell ref="B6:B9"/>
    <mergeCell ref="I6:I9"/>
    <mergeCell ref="J6:J9"/>
    <mergeCell ref="A1:K1"/>
    <mergeCell ref="A3:A4"/>
    <mergeCell ref="B3:B4"/>
    <mergeCell ref="C3:E3"/>
    <mergeCell ref="I3:K3"/>
    <mergeCell ref="F2:H2"/>
    <mergeCell ref="I2:K2"/>
    <mergeCell ref="K6:K9"/>
    <mergeCell ref="A5:A18"/>
    <mergeCell ref="B11:B12"/>
    <mergeCell ref="I11:I12"/>
    <mergeCell ref="J11:J12"/>
    <mergeCell ref="K11:K12"/>
    <mergeCell ref="C14:C18"/>
    <mergeCell ref="D14:D18"/>
    <mergeCell ref="E14:E18"/>
  </mergeCells>
  <printOptions horizontalCentered="1"/>
  <pageMargins left="0.70866141732283472" right="0.70866141732283472" top="0.74803149606299213" bottom="0.74803149606299213" header="0.31496062992125984" footer="0.31496062992125984"/>
  <pageSetup scale="8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I246"/>
  <sheetViews>
    <sheetView zoomScale="85" zoomScaleNormal="85" workbookViewId="0">
      <selection activeCell="F31" sqref="F31"/>
    </sheetView>
  </sheetViews>
  <sheetFormatPr baseColWidth="10" defaultRowHeight="15" x14ac:dyDescent="0.25"/>
  <cols>
    <col min="2" max="2" width="20" customWidth="1"/>
    <col min="5" max="5" width="18.85546875" bestFit="1" customWidth="1"/>
    <col min="6" max="6" width="24.28515625" bestFit="1" customWidth="1"/>
  </cols>
  <sheetData>
    <row r="1" spans="2:9" ht="15" customHeight="1" x14ac:dyDescent="0.35">
      <c r="B1" s="213"/>
      <c r="C1" s="213"/>
      <c r="D1" s="213"/>
      <c r="E1" s="213"/>
      <c r="F1" s="213"/>
      <c r="G1" s="213"/>
      <c r="H1" s="213"/>
      <c r="I1" s="213"/>
    </row>
    <row r="2" spans="2:9" ht="21" customHeight="1" x14ac:dyDescent="0.35">
      <c r="B2" s="213" t="s">
        <v>321</v>
      </c>
      <c r="C2" s="213"/>
      <c r="D2" s="213"/>
      <c r="E2" s="213"/>
      <c r="F2" s="213"/>
      <c r="G2" s="213"/>
      <c r="H2" s="213"/>
      <c r="I2" s="213"/>
    </row>
    <row r="3" spans="2:9" ht="23.25" x14ac:dyDescent="0.35">
      <c r="B3" s="210"/>
      <c r="C3" s="210"/>
      <c r="D3" s="212"/>
      <c r="E3" s="212"/>
      <c r="F3" s="212"/>
      <c r="G3" s="210"/>
      <c r="H3" s="210"/>
      <c r="I3" s="210"/>
    </row>
    <row r="5" spans="2:9" x14ac:dyDescent="0.25">
      <c r="E5" s="28" t="s">
        <v>337</v>
      </c>
      <c r="F5" s="28" t="s">
        <v>338</v>
      </c>
    </row>
    <row r="6" spans="2:9" x14ac:dyDescent="0.25">
      <c r="B6" t="s">
        <v>209</v>
      </c>
      <c r="C6" t="s">
        <v>339</v>
      </c>
      <c r="E6">
        <f>'P1'!E5</f>
        <v>0</v>
      </c>
      <c r="F6">
        <f>'P1'!K5</f>
        <v>0</v>
      </c>
    </row>
    <row r="7" spans="2:9" x14ac:dyDescent="0.25">
      <c r="B7" t="s">
        <v>213</v>
      </c>
      <c r="C7" t="s">
        <v>340</v>
      </c>
      <c r="E7">
        <f>'P1'!E6</f>
        <v>0</v>
      </c>
      <c r="F7">
        <f>'P1'!K6</f>
        <v>0</v>
      </c>
    </row>
    <row r="8" spans="2:9" x14ac:dyDescent="0.25">
      <c r="B8" t="s">
        <v>210</v>
      </c>
      <c r="C8" t="s">
        <v>341</v>
      </c>
      <c r="E8" s="77">
        <f>'P1'!E7</f>
        <v>100</v>
      </c>
      <c r="F8" s="217">
        <f>'P1'!K7</f>
        <v>53.024108999999996</v>
      </c>
    </row>
    <row r="9" spans="2:9" x14ac:dyDescent="0.25">
      <c r="B9" t="s">
        <v>211</v>
      </c>
      <c r="C9" t="s">
        <v>342</v>
      </c>
      <c r="E9" t="e">
        <f>'P1'!E8</f>
        <v>#REF!</v>
      </c>
      <c r="F9" t="e">
        <f>'P1'!K8</f>
        <v>#REF!</v>
      </c>
    </row>
    <row r="10" spans="2:9" x14ac:dyDescent="0.25">
      <c r="B10" t="s">
        <v>212</v>
      </c>
      <c r="C10" t="s">
        <v>343</v>
      </c>
      <c r="E10" s="225">
        <f>'P1'!E9</f>
        <v>100</v>
      </c>
      <c r="F10" t="e">
        <f>'P1'!K9</f>
        <v>#REF!</v>
      </c>
    </row>
    <row r="11" spans="2:9" x14ac:dyDescent="0.25">
      <c r="B11" t="s">
        <v>214</v>
      </c>
      <c r="C11" t="s">
        <v>344</v>
      </c>
      <c r="E11">
        <f>'P1'!E10</f>
        <v>100</v>
      </c>
      <c r="F11" t="e">
        <f>'P1'!K10</f>
        <v>#REF!</v>
      </c>
    </row>
    <row r="12" spans="2:9" x14ac:dyDescent="0.25">
      <c r="B12" t="s">
        <v>216</v>
      </c>
      <c r="C12" t="s">
        <v>345</v>
      </c>
      <c r="E12">
        <f>'P1'!E11</f>
        <v>100</v>
      </c>
      <c r="F12" t="e">
        <f>'P1'!K11</f>
        <v>#REF!</v>
      </c>
    </row>
    <row r="13" spans="2:9" x14ac:dyDescent="0.25">
      <c r="B13" t="s">
        <v>217</v>
      </c>
      <c r="C13" t="s">
        <v>346</v>
      </c>
      <c r="E13">
        <f>'P1'!E12</f>
        <v>100</v>
      </c>
      <c r="F13" t="e">
        <f>'P1'!K12</f>
        <v>#REF!</v>
      </c>
    </row>
    <row r="14" spans="2:9" x14ac:dyDescent="0.25">
      <c r="E14">
        <f>'P1'!E13</f>
        <v>0</v>
      </c>
    </row>
    <row r="15" spans="2:9" x14ac:dyDescent="0.25">
      <c r="B15" t="s">
        <v>218</v>
      </c>
      <c r="C15" t="s">
        <v>347</v>
      </c>
      <c r="E15">
        <f>'P1'!E14</f>
        <v>100</v>
      </c>
      <c r="F15" t="e">
        <f>'P1'!K14</f>
        <v>#REF!</v>
      </c>
    </row>
    <row r="16" spans="2:9" x14ac:dyDescent="0.25">
      <c r="B16" t="s">
        <v>219</v>
      </c>
      <c r="C16" t="s">
        <v>348</v>
      </c>
      <c r="E16" t="e">
        <f>'P1'!E15</f>
        <v>#REF!</v>
      </c>
      <c r="F16" t="e">
        <f>'P1'!K15</f>
        <v>#REF!</v>
      </c>
    </row>
    <row r="17" spans="2:9" x14ac:dyDescent="0.25">
      <c r="B17" t="s">
        <v>220</v>
      </c>
      <c r="C17" t="s">
        <v>444</v>
      </c>
      <c r="E17" t="e">
        <f>'P1'!E16</f>
        <v>#REF!</v>
      </c>
      <c r="F17" t="e">
        <f>'P1'!K16</f>
        <v>#REF!</v>
      </c>
    </row>
    <row r="18" spans="2:9" x14ac:dyDescent="0.25">
      <c r="B18" t="s">
        <v>221</v>
      </c>
      <c r="C18" t="s">
        <v>445</v>
      </c>
      <c r="E18">
        <f>'P1'!E17</f>
        <v>100</v>
      </c>
      <c r="F18" t="e">
        <f>'P1'!K17</f>
        <v>#REF!</v>
      </c>
    </row>
    <row r="30" spans="2:9" ht="15" customHeight="1" x14ac:dyDescent="0.25">
      <c r="B30" s="214"/>
      <c r="C30" s="214"/>
      <c r="D30" s="214"/>
      <c r="E30" s="214"/>
      <c r="F30" s="214"/>
      <c r="G30" s="214"/>
      <c r="H30" s="214"/>
      <c r="I30" s="214"/>
    </row>
    <row r="31" spans="2:9" ht="15" customHeight="1" x14ac:dyDescent="0.25">
      <c r="B31" s="214"/>
      <c r="C31" s="214"/>
      <c r="D31" s="214"/>
      <c r="E31" s="214"/>
      <c r="F31" s="214"/>
      <c r="G31" s="214"/>
      <c r="H31" s="214"/>
      <c r="I31" s="214"/>
    </row>
    <row r="32" spans="2:9" ht="15.75" x14ac:dyDescent="0.25">
      <c r="B32" s="211"/>
      <c r="C32" s="211"/>
      <c r="D32" s="211"/>
      <c r="E32" s="212"/>
      <c r="F32" s="212"/>
      <c r="G32" s="211"/>
      <c r="H32" s="211"/>
      <c r="I32" s="211"/>
    </row>
    <row r="39" spans="2:6" x14ac:dyDescent="0.25">
      <c r="B39" s="28" t="s">
        <v>330</v>
      </c>
    </row>
    <row r="40" spans="2:6" x14ac:dyDescent="0.25">
      <c r="E40" s="28" t="s">
        <v>337</v>
      </c>
      <c r="F40" s="28" t="s">
        <v>338</v>
      </c>
    </row>
    <row r="41" spans="2:6" x14ac:dyDescent="0.25">
      <c r="B41" t="s">
        <v>222</v>
      </c>
      <c r="C41" t="s">
        <v>349</v>
      </c>
      <c r="E41">
        <f>'P2'!E5</f>
        <v>100</v>
      </c>
      <c r="F41" t="e">
        <f>'P2'!K5</f>
        <v>#REF!</v>
      </c>
    </row>
    <row r="42" spans="2:6" x14ac:dyDescent="0.25">
      <c r="B42" t="s">
        <v>223</v>
      </c>
      <c r="C42" t="s">
        <v>350</v>
      </c>
      <c r="E42" t="e">
        <f>'P2'!E6</f>
        <v>#REF!</v>
      </c>
      <c r="F42">
        <f>'P2'!K6</f>
        <v>0</v>
      </c>
    </row>
    <row r="43" spans="2:6" x14ac:dyDescent="0.25">
      <c r="B43" t="s">
        <v>224</v>
      </c>
      <c r="C43" t="s">
        <v>351</v>
      </c>
      <c r="E43" t="e">
        <f>'P2'!E7</f>
        <v>#REF!</v>
      </c>
      <c r="F43" t="e">
        <f>'P2'!K7</f>
        <v>#REF!</v>
      </c>
    </row>
    <row r="44" spans="2:6" x14ac:dyDescent="0.25">
      <c r="B44" t="s">
        <v>225</v>
      </c>
      <c r="C44" t="s">
        <v>352</v>
      </c>
      <c r="E44" t="e">
        <f>'P2'!E8</f>
        <v>#REF!</v>
      </c>
      <c r="F44" t="e">
        <f>'P2'!K8</f>
        <v>#REF!</v>
      </c>
    </row>
    <row r="45" spans="2:6" x14ac:dyDescent="0.25">
      <c r="B45" t="s">
        <v>226</v>
      </c>
      <c r="C45" t="s">
        <v>353</v>
      </c>
      <c r="E45">
        <f>'P2'!E9</f>
        <v>0</v>
      </c>
      <c r="F45">
        <f>'P2'!K9</f>
        <v>0</v>
      </c>
    </row>
    <row r="46" spans="2:6" x14ac:dyDescent="0.25">
      <c r="B46" t="s">
        <v>227</v>
      </c>
      <c r="C46" t="s">
        <v>354</v>
      </c>
      <c r="E46" t="e">
        <f>'P2'!E10</f>
        <v>#REF!</v>
      </c>
      <c r="F46" t="e">
        <f>'P2'!K10</f>
        <v>#REF!</v>
      </c>
    </row>
    <row r="47" spans="2:6" x14ac:dyDescent="0.25">
      <c r="B47" t="s">
        <v>228</v>
      </c>
      <c r="C47" t="s">
        <v>355</v>
      </c>
      <c r="E47" t="e">
        <f>'P2'!E11</f>
        <v>#REF!</v>
      </c>
      <c r="F47" t="e">
        <f>'P2'!K11</f>
        <v>#REF!</v>
      </c>
    </row>
    <row r="48" spans="2:6" x14ac:dyDescent="0.25">
      <c r="B48" t="s">
        <v>229</v>
      </c>
      <c r="C48" t="s">
        <v>356</v>
      </c>
      <c r="E48" t="e">
        <f>'P2'!E12</f>
        <v>#REF!</v>
      </c>
      <c r="F48" t="e">
        <f>'P2'!K12</f>
        <v>#REF!</v>
      </c>
    </row>
    <row r="49" spans="2:6" x14ac:dyDescent="0.25">
      <c r="B49" t="s">
        <v>230</v>
      </c>
      <c r="C49" t="s">
        <v>357</v>
      </c>
      <c r="E49" t="e">
        <f>'P2'!E13</f>
        <v>#REF!</v>
      </c>
      <c r="F49" t="e">
        <f>'P2'!K13</f>
        <v>#REF!</v>
      </c>
    </row>
    <row r="50" spans="2:6" x14ac:dyDescent="0.25">
      <c r="B50" t="s">
        <v>231</v>
      </c>
      <c r="C50" t="s">
        <v>358</v>
      </c>
      <c r="E50" t="e">
        <f>'P2'!E14</f>
        <v>#REF!</v>
      </c>
      <c r="F50" t="e">
        <f>'P2'!K14</f>
        <v>#REF!</v>
      </c>
    </row>
    <row r="51" spans="2:6" x14ac:dyDescent="0.25">
      <c r="B51" t="s">
        <v>232</v>
      </c>
      <c r="C51" t="s">
        <v>359</v>
      </c>
      <c r="E51">
        <f>'P2'!E15</f>
        <v>0</v>
      </c>
      <c r="F51">
        <f>'P2'!K15</f>
        <v>0</v>
      </c>
    </row>
    <row r="52" spans="2:6" x14ac:dyDescent="0.25">
      <c r="B52" t="s">
        <v>233</v>
      </c>
      <c r="C52" t="s">
        <v>360</v>
      </c>
      <c r="E52">
        <f>'P2'!E16</f>
        <v>100</v>
      </c>
      <c r="F52" t="e">
        <f>'P2'!K16</f>
        <v>#REF!</v>
      </c>
    </row>
    <row r="53" spans="2:6" x14ac:dyDescent="0.25">
      <c r="B53" t="s">
        <v>234</v>
      </c>
      <c r="C53" t="s">
        <v>361</v>
      </c>
      <c r="E53" t="e">
        <f>'P2'!E17</f>
        <v>#REF!</v>
      </c>
      <c r="F53" t="e">
        <f>'P2'!K17</f>
        <v>#REF!</v>
      </c>
    </row>
    <row r="54" spans="2:6" x14ac:dyDescent="0.25">
      <c r="B54" t="s">
        <v>235</v>
      </c>
      <c r="C54" t="s">
        <v>362</v>
      </c>
      <c r="E54" s="77">
        <f>'P2'!E18</f>
        <v>100</v>
      </c>
      <c r="F54" t="e">
        <f>'P2'!K18</f>
        <v>#REF!</v>
      </c>
    </row>
    <row r="55" spans="2:6" x14ac:dyDescent="0.25">
      <c r="B55" t="s">
        <v>236</v>
      </c>
      <c r="C55" t="s">
        <v>363</v>
      </c>
      <c r="E55" t="e">
        <f>'P2'!E19</f>
        <v>#REF!</v>
      </c>
      <c r="F55" t="e">
        <f>'P2'!K19</f>
        <v>#REF!</v>
      </c>
    </row>
    <row r="56" spans="2:6" x14ac:dyDescent="0.25">
      <c r="B56" t="s">
        <v>237</v>
      </c>
      <c r="C56" t="s">
        <v>364</v>
      </c>
      <c r="E56" t="e">
        <f>'P2'!E20</f>
        <v>#REF!</v>
      </c>
      <c r="F56" t="e">
        <f>'P2'!K20</f>
        <v>#REF!</v>
      </c>
    </row>
    <row r="57" spans="2:6" x14ac:dyDescent="0.25">
      <c r="B57" t="s">
        <v>238</v>
      </c>
      <c r="C57" t="s">
        <v>365</v>
      </c>
      <c r="E57" t="e">
        <f>'P2'!E21</f>
        <v>#REF!</v>
      </c>
      <c r="F57" t="e">
        <f>'P2'!K21</f>
        <v>#REF!</v>
      </c>
    </row>
    <row r="58" spans="2:6" x14ac:dyDescent="0.25">
      <c r="B58" t="s">
        <v>239</v>
      </c>
      <c r="C58" t="s">
        <v>366</v>
      </c>
      <c r="E58" t="e">
        <f>'P2'!E22</f>
        <v>#REF!</v>
      </c>
      <c r="F58" t="e">
        <f>'P2'!K22</f>
        <v>#REF!</v>
      </c>
    </row>
    <row r="59" spans="2:6" x14ac:dyDescent="0.25">
      <c r="B59" t="s">
        <v>240</v>
      </c>
      <c r="C59" t="s">
        <v>367</v>
      </c>
      <c r="E59" t="e">
        <f>'P2'!E23</f>
        <v>#REF!</v>
      </c>
      <c r="F59" t="e">
        <f>'P2'!K23</f>
        <v>#REF!</v>
      </c>
    </row>
    <row r="60" spans="2:6" x14ac:dyDescent="0.25">
      <c r="B60" t="s">
        <v>241</v>
      </c>
      <c r="C60" t="s">
        <v>368</v>
      </c>
      <c r="E60" t="e">
        <f>'P2'!E24</f>
        <v>#REF!</v>
      </c>
      <c r="F60" t="e">
        <f>'P2'!K24</f>
        <v>#REF!</v>
      </c>
    </row>
    <row r="61" spans="2:6" x14ac:dyDescent="0.25">
      <c r="B61" t="s">
        <v>242</v>
      </c>
      <c r="C61" t="s">
        <v>369</v>
      </c>
      <c r="E61" t="e">
        <f>'P2'!E25</f>
        <v>#REF!</v>
      </c>
      <c r="F61" t="e">
        <f>'P2'!K25</f>
        <v>#REF!</v>
      </c>
    </row>
    <row r="62" spans="2:6" x14ac:dyDescent="0.25">
      <c r="B62" t="s">
        <v>243</v>
      </c>
      <c r="C62" t="s">
        <v>370</v>
      </c>
      <c r="E62" t="e">
        <f>'P2'!E26</f>
        <v>#REF!</v>
      </c>
      <c r="F62" t="e">
        <f>'P2'!K26</f>
        <v>#REF!</v>
      </c>
    </row>
    <row r="63" spans="2:6" x14ac:dyDescent="0.25">
      <c r="B63" t="s">
        <v>244</v>
      </c>
      <c r="C63" t="s">
        <v>371</v>
      </c>
      <c r="E63" t="e">
        <f>'P2'!E27</f>
        <v>#REF!</v>
      </c>
      <c r="F63" t="e">
        <f>'P2'!K27</f>
        <v>#REF!</v>
      </c>
    </row>
    <row r="64" spans="2:6" x14ac:dyDescent="0.25">
      <c r="B64" t="s">
        <v>245</v>
      </c>
      <c r="C64" t="s">
        <v>372</v>
      </c>
      <c r="E64" t="e">
        <f>'P2'!E28</f>
        <v>#REF!</v>
      </c>
      <c r="F64" t="e">
        <f>'P2'!K28</f>
        <v>#REF!</v>
      </c>
    </row>
    <row r="65" spans="2:6" x14ac:dyDescent="0.25">
      <c r="B65" t="s">
        <v>246</v>
      </c>
      <c r="C65" t="s">
        <v>373</v>
      </c>
      <c r="E65">
        <f>'P2'!E29</f>
        <v>100</v>
      </c>
      <c r="F65" t="e">
        <f>'P2'!K29</f>
        <v>#REF!</v>
      </c>
    </row>
    <row r="66" spans="2:6" x14ac:dyDescent="0.25">
      <c r="E66">
        <f>'P2'!E30</f>
        <v>100</v>
      </c>
    </row>
    <row r="67" spans="2:6" x14ac:dyDescent="0.25">
      <c r="B67" t="s">
        <v>247</v>
      </c>
      <c r="C67" t="s">
        <v>374</v>
      </c>
      <c r="E67" t="e">
        <f>'P2'!E31</f>
        <v>#REF!</v>
      </c>
      <c r="F67" t="e">
        <f>'P2'!K31</f>
        <v>#REF!</v>
      </c>
    </row>
    <row r="68" spans="2:6" x14ac:dyDescent="0.25">
      <c r="E68" t="e">
        <f>'P2'!E32</f>
        <v>#REF!</v>
      </c>
    </row>
    <row r="69" spans="2:6" x14ac:dyDescent="0.25">
      <c r="B69" t="s">
        <v>248</v>
      </c>
      <c r="C69" t="s">
        <v>375</v>
      </c>
      <c r="E69" t="e">
        <f>'P2'!E33</f>
        <v>#REF!</v>
      </c>
      <c r="F69" t="e">
        <f>'P2'!K33</f>
        <v>#REF!</v>
      </c>
    </row>
    <row r="70" spans="2:6" x14ac:dyDescent="0.25">
      <c r="B70" t="s">
        <v>249</v>
      </c>
      <c r="C70" t="s">
        <v>376</v>
      </c>
      <c r="E70" t="e">
        <f>'P2'!E34</f>
        <v>#REF!</v>
      </c>
      <c r="F70" t="e">
        <f>'P2'!K34</f>
        <v>#REF!</v>
      </c>
    </row>
    <row r="71" spans="2:6" x14ac:dyDescent="0.25">
      <c r="B71" t="s">
        <v>250</v>
      </c>
      <c r="C71" t="s">
        <v>377</v>
      </c>
      <c r="E71" t="e">
        <f>'P2'!E35</f>
        <v>#REF!</v>
      </c>
      <c r="F71" t="e">
        <f>'P2'!K35</f>
        <v>#REF!</v>
      </c>
    </row>
    <row r="72" spans="2:6" x14ac:dyDescent="0.25">
      <c r="B72" t="s">
        <v>251</v>
      </c>
      <c r="C72" t="s">
        <v>378</v>
      </c>
      <c r="E72">
        <f>'P2'!E36</f>
        <v>0</v>
      </c>
      <c r="F72" t="e">
        <f>'P2'!K36</f>
        <v>#REF!</v>
      </c>
    </row>
    <row r="73" spans="2:6" x14ac:dyDescent="0.25">
      <c r="E73">
        <f>'P2'!E37</f>
        <v>100</v>
      </c>
    </row>
    <row r="75" spans="2:6" x14ac:dyDescent="0.25">
      <c r="B75" s="28" t="s">
        <v>332</v>
      </c>
    </row>
    <row r="76" spans="2:6" x14ac:dyDescent="0.25">
      <c r="E76" s="28" t="s">
        <v>337</v>
      </c>
      <c r="F76" s="28" t="s">
        <v>338</v>
      </c>
    </row>
    <row r="77" spans="2:6" x14ac:dyDescent="0.25">
      <c r="B77" t="s">
        <v>252</v>
      </c>
      <c r="C77" t="s">
        <v>379</v>
      </c>
      <c r="E77" t="e">
        <f>'P3'!E5</f>
        <v>#REF!</v>
      </c>
      <c r="F77" t="e">
        <f>'P3'!K5</f>
        <v>#REF!</v>
      </c>
    </row>
    <row r="78" spans="2:6" x14ac:dyDescent="0.25">
      <c r="B78" t="s">
        <v>253</v>
      </c>
      <c r="C78" t="s">
        <v>380</v>
      </c>
      <c r="E78" t="e">
        <f>'P3'!E6</f>
        <v>#REF!</v>
      </c>
      <c r="F78" t="e">
        <f>'P3'!K6</f>
        <v>#REF!</v>
      </c>
    </row>
    <row r="79" spans="2:6" x14ac:dyDescent="0.25">
      <c r="B79" t="s">
        <v>255</v>
      </c>
      <c r="C79" t="s">
        <v>381</v>
      </c>
      <c r="E79" t="e">
        <f>'P3'!E7</f>
        <v>#REF!</v>
      </c>
      <c r="F79" t="e">
        <f>'P3'!K7</f>
        <v>#REF!</v>
      </c>
    </row>
    <row r="80" spans="2:6" x14ac:dyDescent="0.25">
      <c r="B80" t="s">
        <v>254</v>
      </c>
      <c r="C80" t="s">
        <v>382</v>
      </c>
      <c r="E80" t="e">
        <f>'P3'!E8</f>
        <v>#REF!</v>
      </c>
      <c r="F80" t="e">
        <f>'P3'!K8</f>
        <v>#REF!</v>
      </c>
    </row>
    <row r="81" spans="2:6" x14ac:dyDescent="0.25">
      <c r="B81" t="s">
        <v>256</v>
      </c>
      <c r="C81" t="s">
        <v>383</v>
      </c>
      <c r="E81" s="225" t="e">
        <f>'P3'!E9</f>
        <v>#REF!</v>
      </c>
      <c r="F81" t="e">
        <f>'P3'!K9</f>
        <v>#REF!</v>
      </c>
    </row>
    <row r="82" spans="2:6" x14ac:dyDescent="0.25">
      <c r="B82" t="s">
        <v>257</v>
      </c>
      <c r="C82" t="s">
        <v>384</v>
      </c>
      <c r="E82" t="e">
        <f>'P3'!E10</f>
        <v>#REF!</v>
      </c>
      <c r="F82" t="e">
        <f>'P3'!K10</f>
        <v>#REF!</v>
      </c>
    </row>
    <row r="83" spans="2:6" x14ac:dyDescent="0.25">
      <c r="B83" t="s">
        <v>258</v>
      </c>
      <c r="C83" t="s">
        <v>385</v>
      </c>
      <c r="E83" t="e">
        <f>'P3'!E11</f>
        <v>#REF!</v>
      </c>
      <c r="F83" t="e">
        <f>'P3'!K11</f>
        <v>#REF!</v>
      </c>
    </row>
    <row r="84" spans="2:6" x14ac:dyDescent="0.25">
      <c r="B84" t="s">
        <v>259</v>
      </c>
      <c r="C84" t="s">
        <v>386</v>
      </c>
      <c r="E84" t="e">
        <f>'P3'!E12</f>
        <v>#REF!</v>
      </c>
      <c r="F84" t="e">
        <f>'P3'!K12</f>
        <v>#REF!</v>
      </c>
    </row>
    <row r="85" spans="2:6" x14ac:dyDescent="0.25">
      <c r="E85" s="77">
        <f>'P3'!E13</f>
        <v>100</v>
      </c>
    </row>
    <row r="86" spans="2:6" x14ac:dyDescent="0.25">
      <c r="B86" t="s">
        <v>260</v>
      </c>
      <c r="C86" t="s">
        <v>387</v>
      </c>
      <c r="E86" s="77">
        <f>'P3'!E14</f>
        <v>100</v>
      </c>
      <c r="F86" t="e">
        <f>'P3'!K14</f>
        <v>#REF!</v>
      </c>
    </row>
    <row r="87" spans="2:6" x14ac:dyDescent="0.25">
      <c r="E87" t="e">
        <f>'P3'!E15</f>
        <v>#REF!</v>
      </c>
    </row>
    <row r="88" spans="2:6" x14ac:dyDescent="0.25">
      <c r="B88" t="s">
        <v>315</v>
      </c>
      <c r="C88" t="s">
        <v>388</v>
      </c>
      <c r="E88" s="225" t="e">
        <f>'P3'!E16</f>
        <v>#REF!</v>
      </c>
      <c r="F88" t="e">
        <f>'P3'!K16</f>
        <v>#REF!</v>
      </c>
    </row>
    <row r="89" spans="2:6" x14ac:dyDescent="0.25">
      <c r="B89" t="s">
        <v>261</v>
      </c>
      <c r="C89" t="s">
        <v>389</v>
      </c>
      <c r="E89" t="e">
        <f>'P3'!E17</f>
        <v>#REF!</v>
      </c>
      <c r="F89" t="e">
        <f>'P3'!K17</f>
        <v>#REF!</v>
      </c>
    </row>
    <row r="90" spans="2:6" x14ac:dyDescent="0.25">
      <c r="E90" t="e">
        <f>'P3'!E18</f>
        <v>#REF!</v>
      </c>
    </row>
    <row r="91" spans="2:6" x14ac:dyDescent="0.25">
      <c r="B91" t="s">
        <v>262</v>
      </c>
      <c r="C91" t="s">
        <v>390</v>
      </c>
      <c r="E91">
        <f>'P3'!E19</f>
        <v>100</v>
      </c>
      <c r="F91" t="e">
        <f>'P3'!K19</f>
        <v>#REF!</v>
      </c>
    </row>
    <row r="92" spans="2:6" x14ac:dyDescent="0.25">
      <c r="E92">
        <f>'P3'!E20</f>
        <v>100</v>
      </c>
    </row>
    <row r="93" spans="2:6" x14ac:dyDescent="0.25">
      <c r="B93" t="s">
        <v>263</v>
      </c>
      <c r="C93" t="s">
        <v>391</v>
      </c>
      <c r="E93" s="77">
        <f>'P3'!E21</f>
        <v>100</v>
      </c>
      <c r="F93" t="e">
        <f>'P3'!K21</f>
        <v>#REF!</v>
      </c>
    </row>
    <row r="94" spans="2:6" x14ac:dyDescent="0.25">
      <c r="B94" t="s">
        <v>264</v>
      </c>
      <c r="C94" t="s">
        <v>392</v>
      </c>
      <c r="E94" t="e">
        <f>'P3'!E22</f>
        <v>#REF!</v>
      </c>
      <c r="F94" t="e">
        <f>'P3'!K22</f>
        <v>#REF!</v>
      </c>
    </row>
    <row r="109" spans="2:6" x14ac:dyDescent="0.25">
      <c r="B109" s="28" t="s">
        <v>215</v>
      </c>
    </row>
    <row r="112" spans="2:6" x14ac:dyDescent="0.25">
      <c r="E112" s="28" t="s">
        <v>337</v>
      </c>
      <c r="F112" s="28" t="s">
        <v>338</v>
      </c>
    </row>
    <row r="113" spans="2:6" x14ac:dyDescent="0.25">
      <c r="B113" t="s">
        <v>265</v>
      </c>
      <c r="C113" t="s">
        <v>393</v>
      </c>
      <c r="E113" s="77">
        <f>'P4'!E5</f>
        <v>100</v>
      </c>
      <c r="F113" t="e">
        <f>'P4'!K5</f>
        <v>#REF!</v>
      </c>
    </row>
    <row r="114" spans="2:6" x14ac:dyDescent="0.25">
      <c r="B114" t="s">
        <v>266</v>
      </c>
      <c r="C114" t="s">
        <v>394</v>
      </c>
      <c r="E114" s="77">
        <f>'P4'!E6</f>
        <v>100</v>
      </c>
      <c r="F114" t="e">
        <f>'P4'!K6</f>
        <v>#REF!</v>
      </c>
    </row>
    <row r="115" spans="2:6" x14ac:dyDescent="0.25">
      <c r="B115" t="s">
        <v>267</v>
      </c>
      <c r="C115" t="s">
        <v>395</v>
      </c>
      <c r="E115" s="77" t="e">
        <f>'P4'!E7</f>
        <v>#REF!</v>
      </c>
      <c r="F115" t="e">
        <f>'P4'!K7</f>
        <v>#REF!</v>
      </c>
    </row>
    <row r="116" spans="2:6" x14ac:dyDescent="0.25">
      <c r="B116" t="s">
        <v>268</v>
      </c>
      <c r="C116" t="s">
        <v>396</v>
      </c>
      <c r="E116" t="e">
        <f>'P4'!E8</f>
        <v>#REF!</v>
      </c>
      <c r="F116" t="e">
        <f>'P4'!K8</f>
        <v>#REF!</v>
      </c>
    </row>
    <row r="117" spans="2:6" x14ac:dyDescent="0.25">
      <c r="B117" t="s">
        <v>269</v>
      </c>
      <c r="C117" t="s">
        <v>397</v>
      </c>
      <c r="E117" t="e">
        <f>'P4'!E9</f>
        <v>#REF!</v>
      </c>
      <c r="F117" t="e">
        <f>'P4'!K9</f>
        <v>#REF!</v>
      </c>
    </row>
    <row r="118" spans="2:6" x14ac:dyDescent="0.25">
      <c r="B118" t="s">
        <v>270</v>
      </c>
      <c r="C118" t="s">
        <v>398</v>
      </c>
      <c r="E118" t="e">
        <f>'P4'!E10</f>
        <v>#REF!</v>
      </c>
      <c r="F118" t="e">
        <f>'P4'!K10</f>
        <v>#REF!</v>
      </c>
    </row>
    <row r="119" spans="2:6" x14ac:dyDescent="0.25">
      <c r="B119" t="s">
        <v>271</v>
      </c>
      <c r="C119" t="s">
        <v>399</v>
      </c>
      <c r="E119" t="e">
        <f>'P4'!E11</f>
        <v>#REF!</v>
      </c>
      <c r="F119" t="e">
        <f>'P4'!K11</f>
        <v>#REF!</v>
      </c>
    </row>
    <row r="120" spans="2:6" x14ac:dyDescent="0.25">
      <c r="B120" t="s">
        <v>272</v>
      </c>
      <c r="C120" t="s">
        <v>400</v>
      </c>
      <c r="E120" t="e">
        <f>'P4'!E12</f>
        <v>#REF!</v>
      </c>
      <c r="F120" t="e">
        <f>'P4'!K12</f>
        <v>#REF!</v>
      </c>
    </row>
    <row r="121" spans="2:6" x14ac:dyDescent="0.25">
      <c r="B121" t="s">
        <v>273</v>
      </c>
      <c r="C121" t="s">
        <v>401</v>
      </c>
      <c r="E121" t="e">
        <f>'P4'!E13</f>
        <v>#REF!</v>
      </c>
      <c r="F121" t="e">
        <f>'P4'!K13</f>
        <v>#REF!</v>
      </c>
    </row>
    <row r="122" spans="2:6" x14ac:dyDescent="0.25">
      <c r="B122" t="s">
        <v>274</v>
      </c>
      <c r="C122" t="s">
        <v>402</v>
      </c>
      <c r="E122" t="e">
        <f>'P4'!E14</f>
        <v>#REF!</v>
      </c>
      <c r="F122" t="e">
        <f>'P4'!K14</f>
        <v>#REF!</v>
      </c>
    </row>
    <row r="123" spans="2:6" x14ac:dyDescent="0.25">
      <c r="B123" t="s">
        <v>275</v>
      </c>
      <c r="C123" t="s">
        <v>403</v>
      </c>
      <c r="E123" t="e">
        <f>'P4'!E15</f>
        <v>#REF!</v>
      </c>
      <c r="F123" t="e">
        <f>'P4'!K15</f>
        <v>#REF!</v>
      </c>
    </row>
    <row r="124" spans="2:6" x14ac:dyDescent="0.25">
      <c r="B124" t="s">
        <v>276</v>
      </c>
      <c r="C124" t="s">
        <v>404</v>
      </c>
      <c r="E124" t="e">
        <f>'P4'!E16</f>
        <v>#REF!</v>
      </c>
      <c r="F124" t="e">
        <f>'P4'!K16</f>
        <v>#REF!</v>
      </c>
    </row>
    <row r="146" spans="2:6" x14ac:dyDescent="0.25">
      <c r="B146" s="28" t="s">
        <v>333</v>
      </c>
    </row>
    <row r="147" spans="2:6" x14ac:dyDescent="0.25">
      <c r="E147" s="28" t="s">
        <v>337</v>
      </c>
      <c r="F147" s="28" t="s">
        <v>338</v>
      </c>
    </row>
    <row r="148" spans="2:6" x14ac:dyDescent="0.25">
      <c r="B148" t="s">
        <v>277</v>
      </c>
      <c r="C148" t="s">
        <v>405</v>
      </c>
    </row>
    <row r="149" spans="2:6" x14ac:dyDescent="0.25">
      <c r="B149" t="s">
        <v>278</v>
      </c>
      <c r="C149" t="s">
        <v>406</v>
      </c>
    </row>
    <row r="150" spans="2:6" x14ac:dyDescent="0.25">
      <c r="B150" t="s">
        <v>279</v>
      </c>
      <c r="C150" t="s">
        <v>407</v>
      </c>
      <c r="E150">
        <f>'P5'!E5</f>
        <v>100</v>
      </c>
      <c r="F150" t="e">
        <f>'P5'!K5</f>
        <v>#REF!</v>
      </c>
    </row>
    <row r="151" spans="2:6" x14ac:dyDescent="0.25">
      <c r="B151" t="s">
        <v>316</v>
      </c>
      <c r="C151" t="s">
        <v>408</v>
      </c>
      <c r="E151" t="e">
        <f>'P5'!E6</f>
        <v>#REF!</v>
      </c>
      <c r="F151" t="e">
        <f>'P5'!K6</f>
        <v>#REF!</v>
      </c>
    </row>
    <row r="152" spans="2:6" x14ac:dyDescent="0.25">
      <c r="B152" t="s">
        <v>280</v>
      </c>
      <c r="C152" t="s">
        <v>409</v>
      </c>
      <c r="E152" t="e">
        <f>'P5'!E7</f>
        <v>#REF!</v>
      </c>
      <c r="F152" t="e">
        <f>'P5'!K7</f>
        <v>#REF!</v>
      </c>
    </row>
    <row r="153" spans="2:6" x14ac:dyDescent="0.25">
      <c r="B153" t="s">
        <v>281</v>
      </c>
      <c r="C153" t="s">
        <v>410</v>
      </c>
      <c r="E153" t="e">
        <f>'P5'!E8</f>
        <v>#REF!</v>
      </c>
      <c r="F153" t="e">
        <f>'P5'!K8</f>
        <v>#REF!</v>
      </c>
    </row>
    <row r="154" spans="2:6" x14ac:dyDescent="0.25">
      <c r="E154" t="e">
        <f>'P5'!E9</f>
        <v>#REF!</v>
      </c>
    </row>
    <row r="155" spans="2:6" x14ac:dyDescent="0.25">
      <c r="E155" t="e">
        <f>'P5'!E10</f>
        <v>#REF!</v>
      </c>
    </row>
    <row r="156" spans="2:6" x14ac:dyDescent="0.25">
      <c r="B156" t="s">
        <v>282</v>
      </c>
      <c r="C156" t="s">
        <v>411</v>
      </c>
      <c r="E156">
        <f>'P5'!E11</f>
        <v>100</v>
      </c>
      <c r="F156" t="e">
        <f>'P5'!K11</f>
        <v>#REF!</v>
      </c>
    </row>
    <row r="157" spans="2:6" x14ac:dyDescent="0.25">
      <c r="B157" t="s">
        <v>283</v>
      </c>
      <c r="C157" t="s">
        <v>412</v>
      </c>
      <c r="E157" t="e">
        <f>'P5'!E12</f>
        <v>#REF!</v>
      </c>
      <c r="F157" t="e">
        <f>'P5'!K12</f>
        <v>#REF!</v>
      </c>
    </row>
    <row r="158" spans="2:6" x14ac:dyDescent="0.25">
      <c r="E158">
        <f>'P5'!E13</f>
        <v>0</v>
      </c>
    </row>
    <row r="159" spans="2:6" x14ac:dyDescent="0.25">
      <c r="B159" t="s">
        <v>284</v>
      </c>
      <c r="C159" t="s">
        <v>413</v>
      </c>
      <c r="E159" t="e">
        <f>'P5'!E14</f>
        <v>#REF!</v>
      </c>
      <c r="F159" t="e">
        <f>'P5'!K14</f>
        <v>#REF!</v>
      </c>
    </row>
    <row r="160" spans="2:6" x14ac:dyDescent="0.25">
      <c r="B160" t="s">
        <v>285</v>
      </c>
      <c r="C160" t="s">
        <v>414</v>
      </c>
      <c r="E160" t="e">
        <f>'P5'!E15</f>
        <v>#REF!</v>
      </c>
      <c r="F160" t="e">
        <f>'P5'!K15</f>
        <v>#REF!</v>
      </c>
    </row>
    <row r="161" spans="2:6" x14ac:dyDescent="0.25">
      <c r="E161">
        <f>'P5'!E16</f>
        <v>0</v>
      </c>
    </row>
    <row r="162" spans="2:6" x14ac:dyDescent="0.25">
      <c r="E162">
        <f>'P5'!E17</f>
        <v>0</v>
      </c>
    </row>
    <row r="163" spans="2:6" x14ac:dyDescent="0.25">
      <c r="B163" t="s">
        <v>286</v>
      </c>
      <c r="C163" t="s">
        <v>415</v>
      </c>
      <c r="E163" s="77">
        <f>'P5'!E18</f>
        <v>100</v>
      </c>
      <c r="F163" t="e">
        <f>'P5'!K18</f>
        <v>#REF!</v>
      </c>
    </row>
    <row r="164" spans="2:6" x14ac:dyDescent="0.25">
      <c r="E164" s="77" t="e">
        <f>'P5'!E19</f>
        <v>#REF!</v>
      </c>
    </row>
    <row r="165" spans="2:6" x14ac:dyDescent="0.25">
      <c r="E165" s="77">
        <f>'P5'!E20</f>
        <v>100</v>
      </c>
    </row>
    <row r="166" spans="2:6" x14ac:dyDescent="0.25">
      <c r="E166" s="77">
        <f>'P5'!E21</f>
        <v>100</v>
      </c>
    </row>
    <row r="167" spans="2:6" x14ac:dyDescent="0.25">
      <c r="B167" t="s">
        <v>287</v>
      </c>
      <c r="C167" t="s">
        <v>416</v>
      </c>
      <c r="E167" s="77" t="e">
        <f>'P5'!E22</f>
        <v>#REF!</v>
      </c>
      <c r="F167" t="e">
        <f>'P5'!K22</f>
        <v>#REF!</v>
      </c>
    </row>
    <row r="168" spans="2:6" x14ac:dyDescent="0.25">
      <c r="B168" t="s">
        <v>288</v>
      </c>
      <c r="C168" t="s">
        <v>417</v>
      </c>
      <c r="E168" s="77">
        <f>'P5'!E23</f>
        <v>100</v>
      </c>
      <c r="F168" t="e">
        <f>'P5'!K23</f>
        <v>#REF!</v>
      </c>
    </row>
    <row r="169" spans="2:6" x14ac:dyDescent="0.25">
      <c r="B169" t="s">
        <v>289</v>
      </c>
      <c r="C169" t="s">
        <v>418</v>
      </c>
      <c r="E169" s="77" t="e">
        <f>'P5'!E24</f>
        <v>#REF!</v>
      </c>
      <c r="F169" t="e">
        <f>'P5'!K24</f>
        <v>#REF!</v>
      </c>
    </row>
    <row r="170" spans="2:6" x14ac:dyDescent="0.25">
      <c r="B170" t="s">
        <v>290</v>
      </c>
      <c r="C170" t="s">
        <v>419</v>
      </c>
      <c r="E170" s="77">
        <f>'P5'!E25</f>
        <v>100</v>
      </c>
      <c r="F170" t="e">
        <f>'P5'!K25</f>
        <v>#REF!</v>
      </c>
    </row>
    <row r="171" spans="2:6" x14ac:dyDescent="0.25">
      <c r="B171" t="s">
        <v>291</v>
      </c>
      <c r="C171" t="s">
        <v>420</v>
      </c>
      <c r="E171" s="77" t="e">
        <f>'P5'!E26</f>
        <v>#REF!</v>
      </c>
      <c r="F171" t="e">
        <f>'P5'!K26</f>
        <v>#REF!</v>
      </c>
    </row>
    <row r="172" spans="2:6" x14ac:dyDescent="0.25">
      <c r="E172" s="77" t="e">
        <f>'P5'!E27</f>
        <v>#REF!</v>
      </c>
    </row>
    <row r="173" spans="2:6" x14ac:dyDescent="0.25">
      <c r="B173" t="s">
        <v>292</v>
      </c>
      <c r="C173" t="s">
        <v>421</v>
      </c>
      <c r="E173" s="77" t="e">
        <f>'P5'!E28</f>
        <v>#REF!</v>
      </c>
      <c r="F173" t="e">
        <f>'P5'!K28</f>
        <v>#REF!</v>
      </c>
    </row>
    <row r="174" spans="2:6" x14ac:dyDescent="0.25">
      <c r="B174" t="s">
        <v>293</v>
      </c>
      <c r="C174" t="s">
        <v>422</v>
      </c>
      <c r="E174" s="77">
        <f>'P5'!E29</f>
        <v>100</v>
      </c>
      <c r="F174" t="e">
        <f>'P5'!K29</f>
        <v>#REF!</v>
      </c>
    </row>
    <row r="175" spans="2:6" x14ac:dyDescent="0.25">
      <c r="B175" t="s">
        <v>294</v>
      </c>
      <c r="C175" t="s">
        <v>423</v>
      </c>
      <c r="E175" t="e">
        <f>'P5'!E30</f>
        <v>#REF!</v>
      </c>
      <c r="F175" t="e">
        <f>'P5'!K30</f>
        <v>#REF!</v>
      </c>
    </row>
    <row r="176" spans="2:6" x14ac:dyDescent="0.25">
      <c r="E176">
        <f>'P5'!E31</f>
        <v>0</v>
      </c>
    </row>
    <row r="177" spans="2:6" x14ac:dyDescent="0.25">
      <c r="E177">
        <f>'P5'!E32</f>
        <v>0</v>
      </c>
    </row>
    <row r="178" spans="2:6" x14ac:dyDescent="0.25">
      <c r="B178" t="s">
        <v>295</v>
      </c>
      <c r="C178" t="s">
        <v>424</v>
      </c>
      <c r="E178" t="e">
        <f>'P5'!E33</f>
        <v>#REF!</v>
      </c>
      <c r="F178">
        <f>'P5'!K33</f>
        <v>0</v>
      </c>
    </row>
    <row r="179" spans="2:6" x14ac:dyDescent="0.25">
      <c r="E179" s="245">
        <f>'P5'!E34</f>
        <v>100</v>
      </c>
    </row>
    <row r="180" spans="2:6" x14ac:dyDescent="0.25">
      <c r="E180" s="245">
        <f>'P5'!E35</f>
        <v>100</v>
      </c>
    </row>
    <row r="181" spans="2:6" x14ac:dyDescent="0.25">
      <c r="E181">
        <f>'P5'!E36</f>
        <v>0</v>
      </c>
    </row>
    <row r="182" spans="2:6" x14ac:dyDescent="0.25">
      <c r="E182">
        <f>'P5'!E37</f>
        <v>0</v>
      </c>
    </row>
    <row r="186" spans="2:6" x14ac:dyDescent="0.25">
      <c r="B186" s="215" t="s">
        <v>334</v>
      </c>
    </row>
    <row r="189" spans="2:6" x14ac:dyDescent="0.25">
      <c r="E189" s="28" t="s">
        <v>337</v>
      </c>
      <c r="F189" s="28" t="s">
        <v>338</v>
      </c>
    </row>
    <row r="190" spans="2:6" x14ac:dyDescent="0.25">
      <c r="B190" t="s">
        <v>296</v>
      </c>
      <c r="C190" t="s">
        <v>425</v>
      </c>
      <c r="E190" t="e">
        <f>'P6'!E5</f>
        <v>#REF!</v>
      </c>
      <c r="F190" s="216" t="e">
        <f>'P6'!K5</f>
        <v>#REF!</v>
      </c>
    </row>
    <row r="191" spans="2:6" x14ac:dyDescent="0.25">
      <c r="B191" t="s">
        <v>297</v>
      </c>
      <c r="C191" t="s">
        <v>426</v>
      </c>
      <c r="E191" t="e">
        <f>'P6'!E6</f>
        <v>#REF!</v>
      </c>
      <c r="F191" s="216" t="e">
        <f>'P6'!K6</f>
        <v>#REF!</v>
      </c>
    </row>
    <row r="192" spans="2:6" x14ac:dyDescent="0.25">
      <c r="B192">
        <v>0</v>
      </c>
      <c r="E192" t="e">
        <f>'P6'!E7</f>
        <v>#REF!</v>
      </c>
      <c r="F192" s="216"/>
    </row>
    <row r="193" spans="2:6" x14ac:dyDescent="0.25">
      <c r="B193">
        <v>0</v>
      </c>
      <c r="E193" t="e">
        <f>'P6'!E8</f>
        <v>#REF!</v>
      </c>
      <c r="F193" s="216"/>
    </row>
    <row r="194" spans="2:6" x14ac:dyDescent="0.25">
      <c r="B194">
        <v>0</v>
      </c>
      <c r="E194" t="e">
        <f>'P6'!E9</f>
        <v>#REF!</v>
      </c>
      <c r="F194" s="216"/>
    </row>
    <row r="195" spans="2:6" x14ac:dyDescent="0.25">
      <c r="B195">
        <v>0</v>
      </c>
      <c r="E195" t="e">
        <f>'P6'!E10</f>
        <v>#REF!</v>
      </c>
      <c r="F195" s="216"/>
    </row>
    <row r="196" spans="2:6" x14ac:dyDescent="0.25">
      <c r="B196">
        <v>0</v>
      </c>
      <c r="E196">
        <f>'P6'!E11</f>
        <v>100</v>
      </c>
      <c r="F196" s="216"/>
    </row>
    <row r="197" spans="2:6" x14ac:dyDescent="0.25">
      <c r="B197">
        <v>0</v>
      </c>
      <c r="E197" t="e">
        <f>'P6'!E12</f>
        <v>#REF!</v>
      </c>
      <c r="F197" s="216"/>
    </row>
    <row r="198" spans="2:6" x14ac:dyDescent="0.25">
      <c r="B198">
        <v>0</v>
      </c>
      <c r="E198" t="e">
        <f>'P6'!E13</f>
        <v>#REF!</v>
      </c>
      <c r="F198" s="216"/>
    </row>
    <row r="199" spans="2:6" x14ac:dyDescent="0.25">
      <c r="B199">
        <v>0</v>
      </c>
      <c r="E199" t="e">
        <f>'P6'!E14</f>
        <v>#REF!</v>
      </c>
      <c r="F199" s="216"/>
    </row>
    <row r="200" spans="2:6" x14ac:dyDescent="0.25">
      <c r="B200" t="s">
        <v>298</v>
      </c>
      <c r="C200" t="s">
        <v>427</v>
      </c>
      <c r="E200" s="77">
        <f>'P6'!E15</f>
        <v>100</v>
      </c>
      <c r="F200" s="216" t="e">
        <f>'P6'!K15</f>
        <v>#REF!</v>
      </c>
    </row>
    <row r="201" spans="2:6" x14ac:dyDescent="0.25">
      <c r="B201" t="s">
        <v>299</v>
      </c>
      <c r="C201" t="s">
        <v>428</v>
      </c>
      <c r="E201" t="e">
        <f>'P6'!E16</f>
        <v>#REF!</v>
      </c>
      <c r="F201" s="216" t="e">
        <f>'P6'!K16</f>
        <v>#REF!</v>
      </c>
    </row>
    <row r="202" spans="2:6" x14ac:dyDescent="0.25">
      <c r="B202" t="s">
        <v>300</v>
      </c>
      <c r="C202" t="s">
        <v>429</v>
      </c>
      <c r="E202" t="e">
        <f>'P6'!E17</f>
        <v>#REF!</v>
      </c>
      <c r="F202" s="216" t="e">
        <f>'P6'!K17</f>
        <v>#REF!</v>
      </c>
    </row>
    <row r="203" spans="2:6" x14ac:dyDescent="0.25">
      <c r="B203" t="s">
        <v>301</v>
      </c>
      <c r="C203" t="s">
        <v>430</v>
      </c>
      <c r="E203" t="e">
        <f>'P6'!E18</f>
        <v>#REF!</v>
      </c>
      <c r="F203" s="216" t="e">
        <f>'P6'!K18</f>
        <v>#REF!</v>
      </c>
    </row>
    <row r="204" spans="2:6" x14ac:dyDescent="0.25">
      <c r="B204" t="s">
        <v>302</v>
      </c>
      <c r="C204" t="s">
        <v>431</v>
      </c>
      <c r="E204" t="e">
        <f>'P6'!E19</f>
        <v>#REF!</v>
      </c>
      <c r="F204" s="216" t="e">
        <f>'P6'!K19</f>
        <v>#REF!</v>
      </c>
    </row>
    <row r="205" spans="2:6" x14ac:dyDescent="0.25">
      <c r="B205">
        <v>0</v>
      </c>
      <c r="E205" t="e">
        <f>'P6'!E20</f>
        <v>#REF!</v>
      </c>
      <c r="F205" s="216"/>
    </row>
    <row r="206" spans="2:6" x14ac:dyDescent="0.25">
      <c r="B206">
        <v>0</v>
      </c>
      <c r="E206" t="e">
        <f>'P6'!E21</f>
        <v>#REF!</v>
      </c>
      <c r="F206" s="216"/>
    </row>
    <row r="207" spans="2:6" x14ac:dyDescent="0.25">
      <c r="B207" t="s">
        <v>303</v>
      </c>
      <c r="C207" t="s">
        <v>432</v>
      </c>
      <c r="E207" t="e">
        <f>'P6'!E22</f>
        <v>#REF!</v>
      </c>
      <c r="F207" s="216" t="e">
        <f>'P6'!K22</f>
        <v>#REF!</v>
      </c>
    </row>
    <row r="224" spans="2:2" x14ac:dyDescent="0.25">
      <c r="B224" s="28" t="s">
        <v>336</v>
      </c>
    </row>
    <row r="226" spans="2:6" x14ac:dyDescent="0.25">
      <c r="E226" s="28" t="s">
        <v>337</v>
      </c>
      <c r="F226" s="28" t="s">
        <v>338</v>
      </c>
    </row>
    <row r="227" spans="2:6" x14ac:dyDescent="0.25">
      <c r="B227" t="s">
        <v>304</v>
      </c>
      <c r="C227" t="s">
        <v>433</v>
      </c>
      <c r="E227" t="e">
        <f>'P7'!E5</f>
        <v>#REF!</v>
      </c>
      <c r="F227" s="217" t="e">
        <f>'P7'!K5</f>
        <v>#REF!</v>
      </c>
    </row>
    <row r="228" spans="2:6" x14ac:dyDescent="0.25">
      <c r="B228" t="s">
        <v>305</v>
      </c>
      <c r="C228" t="s">
        <v>434</v>
      </c>
      <c r="E228" s="77" t="e">
        <f>'P7'!E6</f>
        <v>#REF!</v>
      </c>
      <c r="F228" s="217" t="e">
        <f>'P7'!K6</f>
        <v>#REF!</v>
      </c>
    </row>
    <row r="229" spans="2:6" x14ac:dyDescent="0.25">
      <c r="B229">
        <v>0</v>
      </c>
      <c r="E229" t="e">
        <f>'P7'!E7</f>
        <v>#REF!</v>
      </c>
      <c r="F229" s="217"/>
    </row>
    <row r="230" spans="2:6" x14ac:dyDescent="0.25">
      <c r="B230">
        <v>0</v>
      </c>
      <c r="E230" t="e">
        <f>'P7'!E8</f>
        <v>#REF!</v>
      </c>
      <c r="F230" s="217"/>
    </row>
    <row r="231" spans="2:6" x14ac:dyDescent="0.25">
      <c r="B231">
        <v>0</v>
      </c>
      <c r="E231" t="e">
        <f>'P7'!E9</f>
        <v>#REF!</v>
      </c>
      <c r="F231" s="217"/>
    </row>
    <row r="232" spans="2:6" x14ac:dyDescent="0.25">
      <c r="B232" t="s">
        <v>306</v>
      </c>
      <c r="C232" t="s">
        <v>435</v>
      </c>
      <c r="E232" t="e">
        <f>'P7'!E10</f>
        <v>#REF!</v>
      </c>
      <c r="F232" s="217" t="e">
        <f>'P7'!K10</f>
        <v>#REF!</v>
      </c>
    </row>
    <row r="233" spans="2:6" x14ac:dyDescent="0.25">
      <c r="B233" t="s">
        <v>307</v>
      </c>
      <c r="C233" t="s">
        <v>436</v>
      </c>
      <c r="E233" s="245">
        <f>'P7'!E11</f>
        <v>100</v>
      </c>
      <c r="F233" s="217" t="e">
        <f>'P7'!K11</f>
        <v>#REF!</v>
      </c>
    </row>
    <row r="234" spans="2:6" x14ac:dyDescent="0.25">
      <c r="B234">
        <v>0</v>
      </c>
      <c r="E234">
        <f>'P7'!E12</f>
        <v>100</v>
      </c>
      <c r="F234" s="217"/>
    </row>
    <row r="235" spans="2:6" x14ac:dyDescent="0.25">
      <c r="B235" t="s">
        <v>308</v>
      </c>
      <c r="C235" t="s">
        <v>437</v>
      </c>
      <c r="E235" t="e">
        <f>'P7'!E13</f>
        <v>#REF!</v>
      </c>
      <c r="F235" s="217" t="e">
        <f>'P7'!K13</f>
        <v>#REF!</v>
      </c>
    </row>
    <row r="236" spans="2:6" x14ac:dyDescent="0.25">
      <c r="B236" t="s">
        <v>309</v>
      </c>
      <c r="C236" t="s">
        <v>438</v>
      </c>
      <c r="E236" t="e">
        <f>'P7'!E14</f>
        <v>#REF!</v>
      </c>
      <c r="F236" s="217" t="e">
        <f>'P7'!K14</f>
        <v>#REF!</v>
      </c>
    </row>
    <row r="237" spans="2:6" x14ac:dyDescent="0.25">
      <c r="B237">
        <v>0</v>
      </c>
      <c r="E237">
        <f>'P7'!E15</f>
        <v>0</v>
      </c>
      <c r="F237" s="217"/>
    </row>
    <row r="238" spans="2:6" x14ac:dyDescent="0.25">
      <c r="B238">
        <v>0</v>
      </c>
      <c r="E238">
        <f>'P7'!E16</f>
        <v>0</v>
      </c>
      <c r="F238" s="217"/>
    </row>
    <row r="239" spans="2:6" x14ac:dyDescent="0.25">
      <c r="B239">
        <v>0</v>
      </c>
      <c r="E239">
        <f>'P7'!E17</f>
        <v>0</v>
      </c>
      <c r="F239" s="217"/>
    </row>
    <row r="240" spans="2:6" x14ac:dyDescent="0.25">
      <c r="B240">
        <v>0</v>
      </c>
      <c r="E240">
        <f>'P7'!E18</f>
        <v>0</v>
      </c>
      <c r="F240" s="217"/>
    </row>
    <row r="241" spans="2:6" x14ac:dyDescent="0.25">
      <c r="B241" t="s">
        <v>310</v>
      </c>
      <c r="C241" t="s">
        <v>439</v>
      </c>
      <c r="E241" t="e">
        <f>'P7'!E19</f>
        <v>#REF!</v>
      </c>
      <c r="F241" s="217" t="e">
        <f>'P7'!K19</f>
        <v>#REF!</v>
      </c>
    </row>
    <row r="242" spans="2:6" x14ac:dyDescent="0.25">
      <c r="B242" t="s">
        <v>311</v>
      </c>
      <c r="C242" t="s">
        <v>440</v>
      </c>
      <c r="E242" s="77" t="e">
        <f>'P7'!E20</f>
        <v>#REF!</v>
      </c>
      <c r="F242" s="217" t="e">
        <f>'P7'!K20</f>
        <v>#REF!</v>
      </c>
    </row>
    <row r="243" spans="2:6" x14ac:dyDescent="0.25">
      <c r="B243" t="s">
        <v>312</v>
      </c>
      <c r="C243" t="s">
        <v>441</v>
      </c>
      <c r="E243" t="e">
        <f>'P7'!E21</f>
        <v>#REF!</v>
      </c>
      <c r="F243" s="217" t="e">
        <f>'P7'!K21</f>
        <v>#REF!</v>
      </c>
    </row>
    <row r="244" spans="2:6" x14ac:dyDescent="0.25">
      <c r="B244" t="s">
        <v>313</v>
      </c>
      <c r="C244" t="s">
        <v>442</v>
      </c>
      <c r="E244" t="e">
        <f>'P7'!E22</f>
        <v>#REF!</v>
      </c>
      <c r="F244" s="217" t="e">
        <f>'P7'!K22</f>
        <v>#REF!</v>
      </c>
    </row>
    <row r="245" spans="2:6" x14ac:dyDescent="0.25">
      <c r="B245">
        <v>0</v>
      </c>
      <c r="E245" t="e">
        <f>'P7'!E23</f>
        <v>#REF!</v>
      </c>
      <c r="F245" s="217"/>
    </row>
    <row r="246" spans="2:6" x14ac:dyDescent="0.25">
      <c r="B246" t="s">
        <v>314</v>
      </c>
      <c r="C246" t="s">
        <v>443</v>
      </c>
      <c r="E246" t="e">
        <f>'P7'!E24</f>
        <v>#REF!</v>
      </c>
      <c r="F246" s="217" t="e">
        <f>'P7'!K24</f>
        <v>#REF!</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24</vt:i4>
      </vt:variant>
    </vt:vector>
  </HeadingPairs>
  <TitlesOfParts>
    <vt:vector size="45" baseType="lpstr">
      <vt:lpstr>TABLA 7 ESTRUCTURA PROGRAMÁTICA</vt:lpstr>
      <vt:lpstr>ANEXO 1. MATRIZ DE SEGUIMIENTO</vt:lpstr>
      <vt:lpstr>AVANCE </vt:lpstr>
      <vt:lpstr>TABLA 7a EJEMPLO PONDERACIONES</vt:lpstr>
      <vt:lpstr>ANEXO 5-1 INGRESOS</vt:lpstr>
      <vt:lpstr>Anexo 5-2 Gastos</vt:lpstr>
      <vt:lpstr>graficos</vt:lpstr>
      <vt:lpstr>Hoja2</vt:lpstr>
      <vt:lpstr>GASTOS RCC</vt:lpstr>
      <vt:lpstr>Hoja1</vt:lpstr>
      <vt:lpstr>Avance Metas RAE 2014</vt:lpstr>
      <vt:lpstr>Avance Metas RCC 2014</vt:lpstr>
      <vt:lpstr>ANEXO 3. SIGOB</vt:lpstr>
      <vt:lpstr>P1</vt:lpstr>
      <vt:lpstr>P2</vt:lpstr>
      <vt:lpstr>P3</vt:lpstr>
      <vt:lpstr>P4</vt:lpstr>
      <vt:lpstr>P5</vt:lpstr>
      <vt:lpstr>P6</vt:lpstr>
      <vt:lpstr>P7</vt:lpstr>
      <vt:lpstr>Gráficos</vt:lpstr>
      <vt:lpstr>'TABLA 7 ESTRUCTURA PROGRAMÁTICA'!_Toc239512525</vt:lpstr>
      <vt:lpstr>'ANEXO 5-1 INGRESOS'!Área_de_impresión</vt:lpstr>
      <vt:lpstr>'Avance Metas RCC 2014'!Área_de_impresión</vt:lpstr>
      <vt:lpstr>'GASTOS RCC'!Área_de_impresión</vt:lpstr>
      <vt:lpstr>'P1'!Área_de_impresión</vt:lpstr>
      <vt:lpstr>'P2'!Área_de_impresión</vt:lpstr>
      <vt:lpstr>'P3'!Área_de_impresión</vt:lpstr>
      <vt:lpstr>'P5'!Área_de_impresión</vt:lpstr>
      <vt:lpstr>'P6'!Área_de_impresión</vt:lpstr>
      <vt:lpstr>'P7'!Área_de_impresión</vt:lpstr>
      <vt:lpstr>'TABLA 7 ESTRUCTURA PROGRAMÁTICA'!Área_de_impresión</vt:lpstr>
      <vt:lpstr>'ANEXO 1. MATRIZ DE SEGUIMIENTO'!Títulos_a_imprimir</vt:lpstr>
      <vt:lpstr>'ANEXO 5-1 INGRESOS'!Títulos_a_imprimir</vt:lpstr>
      <vt:lpstr>'Avance Metas RAE 2014'!Títulos_a_imprimir</vt:lpstr>
      <vt:lpstr>'Avance Metas RCC 2014'!Títulos_a_imprimir</vt:lpstr>
      <vt:lpstr>'GASTOS RCC'!Títulos_a_imprimir</vt:lpstr>
      <vt:lpstr>'P1'!Títulos_a_imprimir</vt:lpstr>
      <vt:lpstr>'P2'!Títulos_a_imprimir</vt:lpstr>
      <vt:lpstr>'P3'!Títulos_a_imprimir</vt:lpstr>
      <vt:lpstr>'P4'!Títulos_a_imprimir</vt:lpstr>
      <vt:lpstr>'P5'!Títulos_a_imprimir</vt:lpstr>
      <vt:lpstr>'P6'!Títulos_a_imprimir</vt:lpstr>
      <vt:lpstr>'P7'!Títulos_a_imprimir</vt:lpstr>
      <vt:lpstr>'TABLA 7 ESTRUCTURA PROGRAMÁTICA'!Títulos_a_imprimir</vt:lpstr>
    </vt:vector>
  </TitlesOfParts>
  <Company>MAVDT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dmunoz</dc:creator>
  <cp:lastModifiedBy>Usuario</cp:lastModifiedBy>
  <cp:lastPrinted>2018-06-07T17:01:57Z</cp:lastPrinted>
  <dcterms:created xsi:type="dcterms:W3CDTF">2009-08-25T14:45:07Z</dcterms:created>
  <dcterms:modified xsi:type="dcterms:W3CDTF">2021-07-24T14:58:47Z</dcterms:modified>
</cp:coreProperties>
</file>